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Community Ecology\Ecological Analysis &amp; Synthesis\Gobi rangelands\2022\Ecosystem_metrics\"/>
    </mc:Choice>
  </mc:AlternateContent>
  <xr:revisionPtr revIDLastSave="0" documentId="13_ncr:1_{3AAD68A6-172D-47E4-96C5-357BA9B0D15A}" xr6:coauthVersionLast="47" xr6:coauthVersionMax="47" xr10:uidLastSave="{00000000-0000-0000-0000-000000000000}"/>
  <bookViews>
    <workbookView xWindow="-120" yWindow="-16320" windowWidth="29040" windowHeight="15840" activeTab="4" xr2:uid="{00000000-000D-0000-FFFF-FFFF00000000}"/>
  </bookViews>
  <sheets>
    <sheet name="BCF" sheetId="1" r:id="rId1"/>
    <sheet name="HMS" sheetId="3" r:id="rId2"/>
    <sheet name="MDS" sheetId="4" r:id="rId3"/>
    <sheet name="DRS" sheetId="2" r:id="rId4"/>
    <sheet name="EAD"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83" i="5" l="1"/>
  <c r="AW83" i="5"/>
  <c r="AV83" i="5"/>
  <c r="AU83" i="5"/>
  <c r="AT83" i="5"/>
  <c r="AS83" i="5"/>
  <c r="AR83" i="5"/>
  <c r="AQ83" i="5"/>
  <c r="AP83" i="5"/>
  <c r="AO83" i="5"/>
  <c r="AN83" i="5"/>
  <c r="AM83" i="5"/>
  <c r="AL83" i="5"/>
  <c r="AK83" i="5"/>
  <c r="AJ83" i="5"/>
  <c r="AI83" i="5"/>
  <c r="AH83" i="5"/>
  <c r="AG83" i="5"/>
  <c r="AF83" i="5"/>
  <c r="AE83" i="5"/>
  <c r="AD83" i="5"/>
  <c r="AC83" i="5"/>
  <c r="AB83" i="5"/>
  <c r="AA83" i="5"/>
  <c r="Z83" i="5"/>
  <c r="Y83" i="5"/>
  <c r="X83" i="5"/>
  <c r="W83" i="5"/>
  <c r="V83" i="5"/>
  <c r="U83" i="5"/>
  <c r="T83" i="5"/>
  <c r="S83" i="5"/>
  <c r="R83" i="5"/>
  <c r="Q83" i="5"/>
  <c r="P83" i="5"/>
  <c r="O83" i="5"/>
  <c r="N83" i="5"/>
  <c r="M83" i="5"/>
  <c r="L83" i="5"/>
  <c r="K83" i="5"/>
  <c r="J83" i="5"/>
  <c r="I83" i="5"/>
  <c r="H83" i="5"/>
  <c r="G83" i="5"/>
  <c r="F83" i="5"/>
  <c r="E83" i="5"/>
  <c r="D83" i="5"/>
  <c r="C83" i="5"/>
  <c r="AX82" i="5"/>
  <c r="AW82" i="5"/>
  <c r="AV82" i="5"/>
  <c r="AU82" i="5"/>
  <c r="AT82" i="5"/>
  <c r="AS82" i="5"/>
  <c r="AR82" i="5"/>
  <c r="AQ82" i="5"/>
  <c r="AP82" i="5"/>
  <c r="AO82" i="5"/>
  <c r="AN82" i="5"/>
  <c r="AM82" i="5"/>
  <c r="AL82"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X81" i="5"/>
  <c r="AW81" i="5"/>
  <c r="AV81" i="5"/>
  <c r="AU81" i="5"/>
  <c r="AT81" i="5"/>
  <c r="AS81" i="5"/>
  <c r="AR81" i="5"/>
  <c r="AQ81" i="5"/>
  <c r="AP81" i="5"/>
  <c r="AO81" i="5"/>
  <c r="AN81" i="5"/>
  <c r="AM81" i="5"/>
  <c r="AL81" i="5"/>
  <c r="AK81" i="5"/>
  <c r="AJ81" i="5"/>
  <c r="AI81" i="5"/>
  <c r="AH81" i="5"/>
  <c r="AG81" i="5"/>
  <c r="AF81" i="5"/>
  <c r="AE81" i="5"/>
  <c r="AD81" i="5"/>
  <c r="AC81" i="5"/>
  <c r="AB81" i="5"/>
  <c r="AA81" i="5"/>
  <c r="Z81" i="5"/>
  <c r="Y81" i="5"/>
  <c r="X81" i="5"/>
  <c r="W81" i="5"/>
  <c r="V81" i="5"/>
  <c r="U81" i="5"/>
  <c r="T81" i="5"/>
  <c r="S81" i="5"/>
  <c r="R81" i="5"/>
  <c r="Q81" i="5"/>
  <c r="P81" i="5"/>
  <c r="O81" i="5"/>
  <c r="N81" i="5"/>
  <c r="M81" i="5"/>
  <c r="L81" i="5"/>
  <c r="K81" i="5"/>
  <c r="J81" i="5"/>
  <c r="I81" i="5"/>
  <c r="H81" i="5"/>
  <c r="G81" i="5"/>
  <c r="F81" i="5"/>
  <c r="E81" i="5"/>
  <c r="D81" i="5"/>
  <c r="C81" i="5"/>
  <c r="AX80" i="5"/>
  <c r="AW80" i="5"/>
  <c r="AV80" i="5"/>
  <c r="AU80" i="5"/>
  <c r="AT80" i="5"/>
  <c r="AS80" i="5"/>
  <c r="AR80" i="5"/>
  <c r="AQ80" i="5"/>
  <c r="AP80" i="5"/>
  <c r="AO80" i="5"/>
  <c r="AN80" i="5"/>
  <c r="AM80" i="5"/>
  <c r="AL80" i="5"/>
  <c r="AK80" i="5"/>
  <c r="AJ80" i="5"/>
  <c r="AI80" i="5"/>
  <c r="AH80" i="5"/>
  <c r="AG80" i="5"/>
  <c r="AF80" i="5"/>
  <c r="AE80" i="5"/>
  <c r="AD80" i="5"/>
  <c r="AC80" i="5"/>
  <c r="AB80" i="5"/>
  <c r="AA80" i="5"/>
  <c r="Z80" i="5"/>
  <c r="Y80" i="5"/>
  <c r="X80" i="5"/>
  <c r="W80" i="5"/>
  <c r="V80" i="5"/>
  <c r="U80" i="5"/>
  <c r="T80" i="5"/>
  <c r="S80" i="5"/>
  <c r="R80" i="5"/>
  <c r="Q80" i="5"/>
  <c r="P80" i="5"/>
  <c r="O80" i="5"/>
  <c r="N80" i="5"/>
  <c r="M80" i="5"/>
  <c r="L80" i="5"/>
  <c r="K80" i="5"/>
  <c r="J80" i="5"/>
  <c r="I80" i="5"/>
  <c r="H80" i="5"/>
  <c r="G80" i="5"/>
  <c r="F80" i="5"/>
  <c r="E80" i="5"/>
  <c r="D80" i="5"/>
  <c r="C80" i="5"/>
  <c r="AX79" i="5"/>
  <c r="AW79" i="5"/>
  <c r="AV79" i="5"/>
  <c r="AU79" i="5"/>
  <c r="AT79" i="5"/>
  <c r="AS79" i="5"/>
  <c r="AR79" i="5"/>
  <c r="AQ79" i="5"/>
  <c r="AP79" i="5"/>
  <c r="AO79" i="5"/>
  <c r="AN79" i="5"/>
  <c r="AM79" i="5"/>
  <c r="AL79" i="5"/>
  <c r="AK79" i="5"/>
  <c r="AJ79" i="5"/>
  <c r="AI79" i="5"/>
  <c r="AH79" i="5"/>
  <c r="AG79" i="5"/>
  <c r="AF79" i="5"/>
  <c r="AE79" i="5"/>
  <c r="AD79" i="5"/>
  <c r="AC79" i="5"/>
  <c r="AB79" i="5"/>
  <c r="AA79" i="5"/>
  <c r="Z79" i="5"/>
  <c r="Y79" i="5"/>
  <c r="X79" i="5"/>
  <c r="W79" i="5"/>
  <c r="V79" i="5"/>
  <c r="U79" i="5"/>
  <c r="T79" i="5"/>
  <c r="S79" i="5"/>
  <c r="R79" i="5"/>
  <c r="Q79" i="5"/>
  <c r="P79" i="5"/>
  <c r="O79" i="5"/>
  <c r="N79" i="5"/>
  <c r="M79" i="5"/>
  <c r="L79" i="5"/>
  <c r="K79" i="5"/>
  <c r="J79" i="5"/>
  <c r="I79" i="5"/>
  <c r="H79" i="5"/>
  <c r="G79" i="5"/>
  <c r="F79" i="5"/>
  <c r="E79" i="5"/>
  <c r="D79" i="5"/>
  <c r="C79" i="5"/>
  <c r="AX78" i="5"/>
  <c r="AW78" i="5"/>
  <c r="AV78" i="5"/>
  <c r="AU78" i="5"/>
  <c r="AT78" i="5"/>
  <c r="AS78" i="5"/>
  <c r="AR78" i="5"/>
  <c r="AQ78" i="5"/>
  <c r="AP78" i="5"/>
  <c r="AO78" i="5"/>
  <c r="AN78" i="5"/>
  <c r="AM78" i="5"/>
  <c r="AL78" i="5"/>
  <c r="AK78" i="5"/>
  <c r="AJ78" i="5"/>
  <c r="AI78" i="5"/>
  <c r="AH78" i="5"/>
  <c r="AG78" i="5"/>
  <c r="AF78" i="5"/>
  <c r="AE78" i="5"/>
  <c r="AD78" i="5"/>
  <c r="AC78" i="5"/>
  <c r="AB78" i="5"/>
  <c r="AA78" i="5"/>
  <c r="Z78" i="5"/>
  <c r="Y78" i="5"/>
  <c r="X78" i="5"/>
  <c r="W78" i="5"/>
  <c r="V78" i="5"/>
  <c r="U78" i="5"/>
  <c r="T78" i="5"/>
  <c r="S78" i="5"/>
  <c r="R78" i="5"/>
  <c r="Q78" i="5"/>
  <c r="P78" i="5"/>
  <c r="O78" i="5"/>
  <c r="N78" i="5"/>
  <c r="M78" i="5"/>
  <c r="L78" i="5"/>
  <c r="K78" i="5"/>
  <c r="J78" i="5"/>
  <c r="I78" i="5"/>
  <c r="H78" i="5"/>
  <c r="G78" i="5"/>
  <c r="F78" i="5"/>
  <c r="E78" i="5"/>
  <c r="D78" i="5"/>
  <c r="C78" i="5"/>
  <c r="AX77" i="5"/>
  <c r="AW77" i="5"/>
  <c r="AV77" i="5"/>
  <c r="AU77" i="5"/>
  <c r="AT77" i="5"/>
  <c r="AS77" i="5"/>
  <c r="AR77" i="5"/>
  <c r="AQ77" i="5"/>
  <c r="AP77" i="5"/>
  <c r="AO77" i="5"/>
  <c r="AN77" i="5"/>
  <c r="AM77" i="5"/>
  <c r="AL77" i="5"/>
  <c r="AK77" i="5"/>
  <c r="AJ77" i="5"/>
  <c r="AI77" i="5"/>
  <c r="AH77" i="5"/>
  <c r="AG77" i="5"/>
  <c r="AF77" i="5"/>
  <c r="AE77" i="5"/>
  <c r="AD77" i="5"/>
  <c r="AC77" i="5"/>
  <c r="AB77" i="5"/>
  <c r="AA77" i="5"/>
  <c r="Z77" i="5"/>
  <c r="Y77" i="5"/>
  <c r="X77" i="5"/>
  <c r="W77" i="5"/>
  <c r="V77" i="5"/>
  <c r="U77" i="5"/>
  <c r="T77" i="5"/>
  <c r="S77" i="5"/>
  <c r="R77" i="5"/>
  <c r="Q77" i="5"/>
  <c r="P77" i="5"/>
  <c r="O77" i="5"/>
  <c r="N77" i="5"/>
  <c r="M77" i="5"/>
  <c r="L77" i="5"/>
  <c r="K77" i="5"/>
  <c r="J77" i="5"/>
  <c r="I77" i="5"/>
  <c r="H77" i="5"/>
  <c r="G77" i="5"/>
  <c r="F77" i="5"/>
  <c r="E77" i="5"/>
  <c r="D77" i="5"/>
  <c r="C77" i="5"/>
  <c r="AX76" i="5"/>
  <c r="AW76" i="5"/>
  <c r="AV76" i="5"/>
  <c r="AU76" i="5"/>
  <c r="AT76" i="5"/>
  <c r="AS76" i="5"/>
  <c r="AR76" i="5"/>
  <c r="AQ76" i="5"/>
  <c r="AP76" i="5"/>
  <c r="AO76" i="5"/>
  <c r="AN76" i="5"/>
  <c r="AM76" i="5"/>
  <c r="AL76"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X75" i="5"/>
  <c r="AW75" i="5"/>
  <c r="AV75" i="5"/>
  <c r="AU75" i="5"/>
  <c r="AT75" i="5"/>
  <c r="AS75" i="5"/>
  <c r="AR75" i="5"/>
  <c r="AQ75" i="5"/>
  <c r="AP75" i="5"/>
  <c r="AO75" i="5"/>
  <c r="AN75" i="5"/>
  <c r="AM75" i="5"/>
  <c r="AL75" i="5"/>
  <c r="AK75" i="5"/>
  <c r="AJ75" i="5"/>
  <c r="AI75" i="5"/>
  <c r="AH75" i="5"/>
  <c r="AG75" i="5"/>
  <c r="AF75" i="5"/>
  <c r="AE75" i="5"/>
  <c r="AD75" i="5"/>
  <c r="AC75" i="5"/>
  <c r="AB75" i="5"/>
  <c r="AA75" i="5"/>
  <c r="Z75" i="5"/>
  <c r="Y75" i="5"/>
  <c r="X75" i="5"/>
  <c r="W75" i="5"/>
  <c r="V75" i="5"/>
  <c r="U75" i="5"/>
  <c r="T75" i="5"/>
  <c r="S75" i="5"/>
  <c r="R75" i="5"/>
  <c r="Q75" i="5"/>
  <c r="P75" i="5"/>
  <c r="O75" i="5"/>
  <c r="N75" i="5"/>
  <c r="M75" i="5"/>
  <c r="L75" i="5"/>
  <c r="K75" i="5"/>
  <c r="J75" i="5"/>
  <c r="I75" i="5"/>
  <c r="H75" i="5"/>
  <c r="G75" i="5"/>
  <c r="F75" i="5"/>
  <c r="E75" i="5"/>
  <c r="D75" i="5"/>
  <c r="C75" i="5"/>
  <c r="AX74" i="5"/>
  <c r="AW74" i="5"/>
  <c r="AV74" i="5"/>
  <c r="AU74" i="5"/>
  <c r="AT74" i="5"/>
  <c r="AS74" i="5"/>
  <c r="AR74" i="5"/>
  <c r="AQ74" i="5"/>
  <c r="AP74" i="5"/>
  <c r="AO74" i="5"/>
  <c r="AN74" i="5"/>
  <c r="AM74" i="5"/>
  <c r="AL74" i="5"/>
  <c r="AK74" i="5"/>
  <c r="AJ74" i="5"/>
  <c r="AI74" i="5"/>
  <c r="AH74" i="5"/>
  <c r="AG74" i="5"/>
  <c r="AF74" i="5"/>
  <c r="AE74" i="5"/>
  <c r="AD74" i="5"/>
  <c r="AC74" i="5"/>
  <c r="AB74" i="5"/>
  <c r="AA74" i="5"/>
  <c r="Z74" i="5"/>
  <c r="Y74" i="5"/>
  <c r="X74" i="5"/>
  <c r="W74" i="5"/>
  <c r="V74" i="5"/>
  <c r="U74" i="5"/>
  <c r="T74" i="5"/>
  <c r="S74" i="5"/>
  <c r="R74" i="5"/>
  <c r="Q74" i="5"/>
  <c r="P74" i="5"/>
  <c r="O74" i="5"/>
  <c r="N74" i="5"/>
  <c r="M74" i="5"/>
  <c r="L74" i="5"/>
  <c r="K74" i="5"/>
  <c r="J74" i="5"/>
  <c r="I74" i="5"/>
  <c r="H74" i="5"/>
  <c r="G74" i="5"/>
  <c r="F74" i="5"/>
  <c r="E74" i="5"/>
  <c r="D74" i="5"/>
  <c r="C74" i="5"/>
  <c r="AX73" i="5"/>
  <c r="AW73" i="5"/>
  <c r="AV73" i="5"/>
  <c r="AU73" i="5"/>
  <c r="AT73" i="5"/>
  <c r="AS73" i="5"/>
  <c r="AR73" i="5"/>
  <c r="AQ73" i="5"/>
  <c r="AP73" i="5"/>
  <c r="AO73" i="5"/>
  <c r="AN73" i="5"/>
  <c r="AM73" i="5"/>
  <c r="AL73" i="5"/>
  <c r="AK73" i="5"/>
  <c r="AJ73" i="5"/>
  <c r="AI73" i="5"/>
  <c r="AH73" i="5"/>
  <c r="AG73" i="5"/>
  <c r="AF73" i="5"/>
  <c r="AE73" i="5"/>
  <c r="AD73" i="5"/>
  <c r="AC73" i="5"/>
  <c r="AB73" i="5"/>
  <c r="AA73" i="5"/>
  <c r="Z73" i="5"/>
  <c r="Y73" i="5"/>
  <c r="X73" i="5"/>
  <c r="W73" i="5"/>
  <c r="V73" i="5"/>
  <c r="U73" i="5"/>
  <c r="T73" i="5"/>
  <c r="S73" i="5"/>
  <c r="R73" i="5"/>
  <c r="Q73" i="5"/>
  <c r="P73" i="5"/>
  <c r="O73" i="5"/>
  <c r="N73" i="5"/>
  <c r="M73" i="5"/>
  <c r="L73" i="5"/>
  <c r="K73" i="5"/>
  <c r="J73" i="5"/>
  <c r="I73" i="5"/>
  <c r="H73" i="5"/>
  <c r="G73" i="5"/>
  <c r="F73" i="5"/>
  <c r="E73" i="5"/>
  <c r="D73" i="5"/>
  <c r="C73" i="5"/>
  <c r="AX72" i="5"/>
  <c r="AW72" i="5"/>
  <c r="AV72" i="5"/>
  <c r="AU72" i="5"/>
  <c r="AT72" i="5"/>
  <c r="AS72" i="5"/>
  <c r="AR72" i="5"/>
  <c r="AQ72" i="5"/>
  <c r="AP72" i="5"/>
  <c r="AO72" i="5"/>
  <c r="AN72" i="5"/>
  <c r="AM72" i="5"/>
  <c r="AL72" i="5"/>
  <c r="AK72" i="5"/>
  <c r="AJ72" i="5"/>
  <c r="AI72" i="5"/>
  <c r="AH72" i="5"/>
  <c r="AG72" i="5"/>
  <c r="AF72" i="5"/>
  <c r="AE72" i="5"/>
  <c r="AD72" i="5"/>
  <c r="AC72" i="5"/>
  <c r="AB72" i="5"/>
  <c r="AA72" i="5"/>
  <c r="Z72" i="5"/>
  <c r="Y72" i="5"/>
  <c r="X72" i="5"/>
  <c r="W72" i="5"/>
  <c r="V72" i="5"/>
  <c r="U72" i="5"/>
  <c r="T72" i="5"/>
  <c r="S72" i="5"/>
  <c r="R72" i="5"/>
  <c r="Q72" i="5"/>
  <c r="P72" i="5"/>
  <c r="O72" i="5"/>
  <c r="N72" i="5"/>
  <c r="M72" i="5"/>
  <c r="L72" i="5"/>
  <c r="K72" i="5"/>
  <c r="J72" i="5"/>
  <c r="I72" i="5"/>
  <c r="H72" i="5"/>
  <c r="G72" i="5"/>
  <c r="F72" i="5"/>
  <c r="E72" i="5"/>
  <c r="D72" i="5"/>
  <c r="C72" i="5"/>
  <c r="AX71" i="5"/>
  <c r="AW71" i="5"/>
  <c r="AV71" i="5"/>
  <c r="AU71" i="5"/>
  <c r="AT71" i="5"/>
  <c r="AS71" i="5"/>
  <c r="AR71" i="5"/>
  <c r="AQ71" i="5"/>
  <c r="AP71" i="5"/>
  <c r="AO71" i="5"/>
  <c r="AN71" i="5"/>
  <c r="AM71" i="5"/>
  <c r="AL71" i="5"/>
  <c r="AK71" i="5"/>
  <c r="AJ71" i="5"/>
  <c r="AI71" i="5"/>
  <c r="AH71" i="5"/>
  <c r="AG71" i="5"/>
  <c r="AF71" i="5"/>
  <c r="AE71" i="5"/>
  <c r="AD71" i="5"/>
  <c r="AC71" i="5"/>
  <c r="AB71" i="5"/>
  <c r="AA71" i="5"/>
  <c r="Z71" i="5"/>
  <c r="Y71" i="5"/>
  <c r="X71" i="5"/>
  <c r="W71" i="5"/>
  <c r="V71" i="5"/>
  <c r="U71" i="5"/>
  <c r="T71" i="5"/>
  <c r="S71" i="5"/>
  <c r="R71" i="5"/>
  <c r="Q71" i="5"/>
  <c r="P71" i="5"/>
  <c r="O71" i="5"/>
  <c r="N71" i="5"/>
  <c r="M71" i="5"/>
  <c r="L71" i="5"/>
  <c r="K71" i="5"/>
  <c r="J71" i="5"/>
  <c r="I71" i="5"/>
  <c r="H71" i="5"/>
  <c r="G71" i="5"/>
  <c r="F71" i="5"/>
  <c r="E71" i="5"/>
  <c r="D71" i="5"/>
  <c r="C71" i="5"/>
  <c r="AX70" i="5"/>
  <c r="AW70" i="5"/>
  <c r="AV70" i="5"/>
  <c r="AU70" i="5"/>
  <c r="AT70" i="5"/>
  <c r="AS70" i="5"/>
  <c r="AR70" i="5"/>
  <c r="AQ70" i="5"/>
  <c r="AP70" i="5"/>
  <c r="AO70" i="5"/>
  <c r="AN70" i="5"/>
  <c r="AM70" i="5"/>
  <c r="AL70" i="5"/>
  <c r="AK70" i="5"/>
  <c r="AJ70" i="5"/>
  <c r="AI70" i="5"/>
  <c r="AH70" i="5"/>
  <c r="AG70" i="5"/>
  <c r="AF70" i="5"/>
  <c r="AE70" i="5"/>
  <c r="AD70" i="5"/>
  <c r="AC70" i="5"/>
  <c r="AB70" i="5"/>
  <c r="AA70" i="5"/>
  <c r="Z70" i="5"/>
  <c r="Y70" i="5"/>
  <c r="X70" i="5"/>
  <c r="W70" i="5"/>
  <c r="V70" i="5"/>
  <c r="U70" i="5"/>
  <c r="T70" i="5"/>
  <c r="S70" i="5"/>
  <c r="R70" i="5"/>
  <c r="Q70" i="5"/>
  <c r="P70" i="5"/>
  <c r="O70" i="5"/>
  <c r="N70" i="5"/>
  <c r="M70" i="5"/>
  <c r="L70" i="5"/>
  <c r="K70" i="5"/>
  <c r="J70" i="5"/>
  <c r="I70" i="5"/>
  <c r="H70" i="5"/>
  <c r="G70" i="5"/>
  <c r="F70" i="5"/>
  <c r="E70" i="5"/>
  <c r="D70" i="5"/>
  <c r="C70" i="5"/>
  <c r="AX69" i="5"/>
  <c r="AW69" i="5"/>
  <c r="AV69" i="5"/>
  <c r="AU69" i="5"/>
  <c r="AT69" i="5"/>
  <c r="AS69" i="5"/>
  <c r="AR69" i="5"/>
  <c r="AQ69" i="5"/>
  <c r="AP69" i="5"/>
  <c r="AO69" i="5"/>
  <c r="AN69" i="5"/>
  <c r="AM69" i="5"/>
  <c r="AL69" i="5"/>
  <c r="AK69" i="5"/>
  <c r="AJ69" i="5"/>
  <c r="AI69" i="5"/>
  <c r="AH69" i="5"/>
  <c r="AG69" i="5"/>
  <c r="AF69"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C69" i="5"/>
  <c r="AX68" i="5"/>
  <c r="AW68" i="5"/>
  <c r="AV68" i="5"/>
  <c r="AU68" i="5"/>
  <c r="AT68" i="5"/>
  <c r="AS68" i="5"/>
  <c r="AR68" i="5"/>
  <c r="AQ68" i="5"/>
  <c r="AP68" i="5"/>
  <c r="AO68" i="5"/>
  <c r="AN68" i="5"/>
  <c r="AM68" i="5"/>
  <c r="AL68"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X67" i="5"/>
  <c r="AW67" i="5"/>
  <c r="AV67" i="5"/>
  <c r="AU67" i="5"/>
  <c r="AT67" i="5"/>
  <c r="AS67" i="5"/>
  <c r="AR67" i="5"/>
  <c r="AQ67" i="5"/>
  <c r="AP67" i="5"/>
  <c r="AO67" i="5"/>
  <c r="AN67" i="5"/>
  <c r="AM67" i="5"/>
  <c r="AL67" i="5"/>
  <c r="AK67" i="5"/>
  <c r="AJ67" i="5"/>
  <c r="AI67" i="5"/>
  <c r="AH67"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F67" i="5"/>
  <c r="E67" i="5"/>
  <c r="D67" i="5"/>
  <c r="C67" i="5"/>
  <c r="AX66" i="5"/>
  <c r="AW66" i="5"/>
  <c r="AV66" i="5"/>
  <c r="AU66" i="5"/>
  <c r="AT66" i="5"/>
  <c r="AS66" i="5"/>
  <c r="AR66" i="5"/>
  <c r="AQ66" i="5"/>
  <c r="AP66" i="5"/>
  <c r="AO66" i="5"/>
  <c r="AN66" i="5"/>
  <c r="AM66" i="5"/>
  <c r="AL66" i="5"/>
  <c r="AK66" i="5"/>
  <c r="AJ66" i="5"/>
  <c r="AI66" i="5"/>
  <c r="AH66"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C66" i="5"/>
  <c r="AX65" i="5"/>
  <c r="AW65" i="5"/>
  <c r="AV65" i="5"/>
  <c r="AU65" i="5"/>
  <c r="AT65" i="5"/>
  <c r="AS65" i="5"/>
  <c r="AR65" i="5"/>
  <c r="AQ65" i="5"/>
  <c r="AP65" i="5"/>
  <c r="AO65" i="5"/>
  <c r="AN65" i="5"/>
  <c r="AM65" i="5"/>
  <c r="AL65" i="5"/>
  <c r="AK65" i="5"/>
  <c r="AJ65" i="5"/>
  <c r="AI65" i="5"/>
  <c r="AH65"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C65" i="5"/>
  <c r="AX64" i="5"/>
  <c r="AW64" i="5"/>
  <c r="AV64" i="5"/>
  <c r="AU64" i="5"/>
  <c r="AT64" i="5"/>
  <c r="AS64" i="5"/>
  <c r="AR64" i="5"/>
  <c r="AQ64" i="5"/>
  <c r="AP64" i="5"/>
  <c r="AO64" i="5"/>
  <c r="AN64" i="5"/>
  <c r="AM64" i="5"/>
  <c r="AL64" i="5"/>
  <c r="AK64" i="5"/>
  <c r="AJ64" i="5"/>
  <c r="AI64" i="5"/>
  <c r="AH64"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C64" i="5"/>
  <c r="AX63" i="5"/>
  <c r="AW63" i="5"/>
  <c r="AV63" i="5"/>
  <c r="AU63" i="5"/>
  <c r="AT63" i="5"/>
  <c r="AS63" i="5"/>
  <c r="AR63" i="5"/>
  <c r="AQ63" i="5"/>
  <c r="AP63" i="5"/>
  <c r="AO63" i="5"/>
  <c r="AN63" i="5"/>
  <c r="AM63"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C63" i="5"/>
  <c r="AX62" i="5"/>
  <c r="AW62" i="5"/>
  <c r="AV62" i="5"/>
  <c r="AU62" i="5"/>
  <c r="AT62" i="5"/>
  <c r="AS62" i="5"/>
  <c r="AR62" i="5"/>
  <c r="AQ62" i="5"/>
  <c r="AP62" i="5"/>
  <c r="AO62" i="5"/>
  <c r="AN62" i="5"/>
  <c r="AM62" i="5"/>
  <c r="AL62" i="5"/>
  <c r="AK62" i="5"/>
  <c r="AJ62" i="5"/>
  <c r="AI62" i="5"/>
  <c r="AH62"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C62" i="5"/>
  <c r="AX61" i="5"/>
  <c r="AW61" i="5"/>
  <c r="AV61" i="5"/>
  <c r="AU61" i="5"/>
  <c r="AT61" i="5"/>
  <c r="AS61" i="5"/>
  <c r="AR61" i="5"/>
  <c r="AQ61" i="5"/>
  <c r="AP61" i="5"/>
  <c r="AO61" i="5"/>
  <c r="AN61" i="5"/>
  <c r="AM61" i="5"/>
  <c r="AL61" i="5"/>
  <c r="AK61" i="5"/>
  <c r="AJ61" i="5"/>
  <c r="AI61" i="5"/>
  <c r="AH61"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C61" i="5"/>
  <c r="AX60" i="5"/>
  <c r="AW60" i="5"/>
  <c r="AV60" i="5"/>
  <c r="AU60" i="5"/>
  <c r="AT60" i="5"/>
  <c r="AS60" i="5"/>
  <c r="AR60" i="5"/>
  <c r="AQ60" i="5"/>
  <c r="AP60" i="5"/>
  <c r="AO60" i="5"/>
  <c r="AN60" i="5"/>
  <c r="AM60" i="5"/>
  <c r="AL60" i="5"/>
  <c r="AK60"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C60"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F59" i="5"/>
  <c r="E59" i="5"/>
  <c r="D59" i="5"/>
  <c r="C59" i="5"/>
  <c r="AX58" i="5"/>
  <c r="AW58" i="5"/>
  <c r="AV58" i="5"/>
  <c r="AU58" i="5"/>
  <c r="AT58" i="5"/>
  <c r="AS58"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G58" i="5"/>
  <c r="F58" i="5"/>
  <c r="E58" i="5"/>
  <c r="D58" i="5"/>
  <c r="C58" i="5"/>
  <c r="AX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H57" i="5"/>
  <c r="G57" i="5"/>
  <c r="F57" i="5"/>
  <c r="E57" i="5"/>
  <c r="D57" i="5"/>
  <c r="C57" i="5"/>
  <c r="AX56"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AX55" i="5"/>
  <c r="AW55" i="5"/>
  <c r="AV55" i="5"/>
  <c r="AU55" i="5"/>
  <c r="AT55" i="5"/>
  <c r="AS55" i="5"/>
  <c r="AR55" i="5"/>
  <c r="AQ55" i="5"/>
  <c r="AP55" i="5"/>
  <c r="AO55" i="5"/>
  <c r="AN55" i="5"/>
  <c r="AM55" i="5"/>
  <c r="AL55"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X54" i="5"/>
  <c r="AX85" i="5" s="1"/>
  <c r="AX87" i="5" s="1"/>
  <c r="AW54" i="5"/>
  <c r="AW85" i="5" s="1"/>
  <c r="AW87" i="5" s="1"/>
  <c r="AV54" i="5"/>
  <c r="AV85" i="5" s="1"/>
  <c r="AV87" i="5" s="1"/>
  <c r="AU54" i="5"/>
  <c r="AU85" i="5" s="1"/>
  <c r="AU87" i="5" s="1"/>
  <c r="AT54" i="5"/>
  <c r="AT85" i="5" s="1"/>
  <c r="AT87" i="5" s="1"/>
  <c r="AS54" i="5"/>
  <c r="AS85" i="5" s="1"/>
  <c r="AS87" i="5" s="1"/>
  <c r="AR54" i="5"/>
  <c r="AR85" i="5" s="1"/>
  <c r="AR87" i="5" s="1"/>
  <c r="AQ54" i="5"/>
  <c r="AQ85" i="5" s="1"/>
  <c r="AQ87" i="5" s="1"/>
  <c r="AP54" i="5"/>
  <c r="AP85" i="5" s="1"/>
  <c r="AP87" i="5" s="1"/>
  <c r="AO54" i="5"/>
  <c r="AN54" i="5"/>
  <c r="AM54" i="5"/>
  <c r="AL54" i="5"/>
  <c r="AL85" i="5" s="1"/>
  <c r="AL87" i="5" s="1"/>
  <c r="AK54" i="5"/>
  <c r="AK85" i="5" s="1"/>
  <c r="AK87" i="5" s="1"/>
  <c r="AJ54" i="5"/>
  <c r="AJ85" i="5" s="1"/>
  <c r="AJ87" i="5" s="1"/>
  <c r="AI54" i="5"/>
  <c r="AI84" i="5" s="1"/>
  <c r="AI86" i="5" s="1"/>
  <c r="AH54" i="5"/>
  <c r="AG54" i="5"/>
  <c r="AF54" i="5"/>
  <c r="AF85" i="5" s="1"/>
  <c r="AF87" i="5" s="1"/>
  <c r="AE54" i="5"/>
  <c r="AD54" i="5"/>
  <c r="AC54" i="5"/>
  <c r="AB54" i="5"/>
  <c r="AA54" i="5"/>
  <c r="Z54" i="5"/>
  <c r="Z85" i="5" s="1"/>
  <c r="Z87" i="5" s="1"/>
  <c r="Y54" i="5"/>
  <c r="Y85" i="5" s="1"/>
  <c r="Y87" i="5" s="1"/>
  <c r="X54" i="5"/>
  <c r="X85" i="5" s="1"/>
  <c r="X87" i="5" s="1"/>
  <c r="W54" i="5"/>
  <c r="W85" i="5" s="1"/>
  <c r="W87" i="5" s="1"/>
  <c r="V54" i="5"/>
  <c r="V85" i="5" s="1"/>
  <c r="V87" i="5" s="1"/>
  <c r="U54" i="5"/>
  <c r="U85" i="5" s="1"/>
  <c r="U87" i="5" s="1"/>
  <c r="T54" i="5"/>
  <c r="T85" i="5" s="1"/>
  <c r="T87" i="5" s="1"/>
  <c r="S54" i="5"/>
  <c r="S84" i="5" s="1"/>
  <c r="S86" i="5" s="1"/>
  <c r="R54" i="5"/>
  <c r="Q54" i="5"/>
  <c r="P54" i="5"/>
  <c r="O54" i="5"/>
  <c r="N54" i="5"/>
  <c r="N85" i="5" s="1"/>
  <c r="N87" i="5" s="1"/>
  <c r="M54" i="5"/>
  <c r="M85" i="5" s="1"/>
  <c r="M87" i="5" s="1"/>
  <c r="L54" i="5"/>
  <c r="L85" i="5" s="1"/>
  <c r="L87" i="5" s="1"/>
  <c r="K54" i="5"/>
  <c r="K85" i="5" s="1"/>
  <c r="K87" i="5" s="1"/>
  <c r="J54" i="5"/>
  <c r="J85" i="5" s="1"/>
  <c r="J87" i="5" s="1"/>
  <c r="I54" i="5"/>
  <c r="H54" i="5"/>
  <c r="H85" i="5" s="1"/>
  <c r="H87" i="5" s="1"/>
  <c r="G54" i="5"/>
  <c r="G85" i="5" s="1"/>
  <c r="G87" i="5" s="1"/>
  <c r="F54" i="5"/>
  <c r="F85" i="5" s="1"/>
  <c r="F87" i="5" s="1"/>
  <c r="E54" i="5"/>
  <c r="D54" i="5"/>
  <c r="C54" i="5"/>
  <c r="C84" i="5" s="1"/>
  <c r="C86" i="5" s="1"/>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AX93" i="2"/>
  <c r="AW93" i="2"/>
  <c r="AV93" i="2"/>
  <c r="AU93" i="2"/>
  <c r="AT93" i="2"/>
  <c r="AS93" i="2"/>
  <c r="AR93" i="2"/>
  <c r="AQ93" i="2"/>
  <c r="AP93" i="2"/>
  <c r="AO93" i="2"/>
  <c r="AN93" i="2"/>
  <c r="AM93" i="2"/>
  <c r="AL93" i="2"/>
  <c r="AK93" i="2"/>
  <c r="AJ93" i="2"/>
  <c r="AI93" i="2"/>
  <c r="AH93" i="2"/>
  <c r="AG93" i="2"/>
  <c r="AF93" i="2"/>
  <c r="AE93" i="2"/>
  <c r="AD93" i="2"/>
  <c r="AC93" i="2"/>
  <c r="AB93" i="2"/>
  <c r="AA93" i="2"/>
  <c r="Z93" i="2"/>
  <c r="Y93" i="2"/>
  <c r="X93" i="2"/>
  <c r="W93" i="2"/>
  <c r="V93" i="2"/>
  <c r="U93" i="2"/>
  <c r="T93" i="2"/>
  <c r="S93" i="2"/>
  <c r="R93" i="2"/>
  <c r="Q93" i="2"/>
  <c r="P93" i="2"/>
  <c r="O93" i="2"/>
  <c r="N93" i="2"/>
  <c r="M93" i="2"/>
  <c r="L93" i="2"/>
  <c r="K93" i="2"/>
  <c r="J93" i="2"/>
  <c r="I93" i="2"/>
  <c r="H93" i="2"/>
  <c r="G93" i="2"/>
  <c r="F93" i="2"/>
  <c r="E93" i="2"/>
  <c r="D93" i="2"/>
  <c r="C93" i="2"/>
  <c r="AX92" i="2"/>
  <c r="AW92" i="2"/>
  <c r="AV92" i="2"/>
  <c r="AU92" i="2"/>
  <c r="AT92" i="2"/>
  <c r="AS92" i="2"/>
  <c r="AR92" i="2"/>
  <c r="AQ92" i="2"/>
  <c r="AP92" i="2"/>
  <c r="AO92" i="2"/>
  <c r="AN92" i="2"/>
  <c r="AM92" i="2"/>
  <c r="AL92" i="2"/>
  <c r="AK92" i="2"/>
  <c r="AJ92" i="2"/>
  <c r="AI92" i="2"/>
  <c r="AH92" i="2"/>
  <c r="AG92" i="2"/>
  <c r="AF92" i="2"/>
  <c r="AE92" i="2"/>
  <c r="AD92" i="2"/>
  <c r="AC92" i="2"/>
  <c r="AB92" i="2"/>
  <c r="AA92" i="2"/>
  <c r="Z92" i="2"/>
  <c r="Y92" i="2"/>
  <c r="X92" i="2"/>
  <c r="W92" i="2"/>
  <c r="V92" i="2"/>
  <c r="U92" i="2"/>
  <c r="T92" i="2"/>
  <c r="S92" i="2"/>
  <c r="R92" i="2"/>
  <c r="Q92" i="2"/>
  <c r="P92" i="2"/>
  <c r="O92" i="2"/>
  <c r="N92" i="2"/>
  <c r="M92" i="2"/>
  <c r="L92" i="2"/>
  <c r="K92" i="2"/>
  <c r="J92" i="2"/>
  <c r="I92" i="2"/>
  <c r="H92" i="2"/>
  <c r="G92" i="2"/>
  <c r="F92" i="2"/>
  <c r="E92" i="2"/>
  <c r="D92" i="2"/>
  <c r="C92" i="2"/>
  <c r="AX91" i="2"/>
  <c r="AW91" i="2"/>
  <c r="AV91" i="2"/>
  <c r="AU91" i="2"/>
  <c r="AT91" i="2"/>
  <c r="AS91" i="2"/>
  <c r="AR91" i="2"/>
  <c r="AQ91" i="2"/>
  <c r="AP91" i="2"/>
  <c r="AO91" i="2"/>
  <c r="AN91" i="2"/>
  <c r="AM91" i="2"/>
  <c r="AL91" i="2"/>
  <c r="AK91" i="2"/>
  <c r="AJ91" i="2"/>
  <c r="AI91" i="2"/>
  <c r="AH91" i="2"/>
  <c r="AG91" i="2"/>
  <c r="AF91" i="2"/>
  <c r="AE91" i="2"/>
  <c r="AD91" i="2"/>
  <c r="AC91" i="2"/>
  <c r="AB91" i="2"/>
  <c r="AA91" i="2"/>
  <c r="Z91" i="2"/>
  <c r="Y91" i="2"/>
  <c r="X91" i="2"/>
  <c r="W91" i="2"/>
  <c r="V91" i="2"/>
  <c r="U91" i="2"/>
  <c r="T91" i="2"/>
  <c r="S91" i="2"/>
  <c r="R91" i="2"/>
  <c r="Q91" i="2"/>
  <c r="P91" i="2"/>
  <c r="O91" i="2"/>
  <c r="N91" i="2"/>
  <c r="M91" i="2"/>
  <c r="L91" i="2"/>
  <c r="K91" i="2"/>
  <c r="J91" i="2"/>
  <c r="I91" i="2"/>
  <c r="H91" i="2"/>
  <c r="G91" i="2"/>
  <c r="F91" i="2"/>
  <c r="E91" i="2"/>
  <c r="D91" i="2"/>
  <c r="C91" i="2"/>
  <c r="AX90" i="2"/>
  <c r="AW90" i="2"/>
  <c r="AV90" i="2"/>
  <c r="AU90" i="2"/>
  <c r="AT90" i="2"/>
  <c r="AS90" i="2"/>
  <c r="AR90" i="2"/>
  <c r="AQ90" i="2"/>
  <c r="AP90" i="2"/>
  <c r="AO90" i="2"/>
  <c r="AN90" i="2"/>
  <c r="AM90" i="2"/>
  <c r="AL90" i="2"/>
  <c r="AK90" i="2"/>
  <c r="AJ90" i="2"/>
  <c r="AI90" i="2"/>
  <c r="AH90" i="2"/>
  <c r="AG90" i="2"/>
  <c r="AF90" i="2"/>
  <c r="AE90" i="2"/>
  <c r="AD90" i="2"/>
  <c r="AC90" i="2"/>
  <c r="AB90" i="2"/>
  <c r="AA90" i="2"/>
  <c r="Z90" i="2"/>
  <c r="Y90" i="2"/>
  <c r="X90" i="2"/>
  <c r="W90" i="2"/>
  <c r="V90" i="2"/>
  <c r="U90" i="2"/>
  <c r="T90" i="2"/>
  <c r="S90" i="2"/>
  <c r="R90" i="2"/>
  <c r="Q90" i="2"/>
  <c r="P90" i="2"/>
  <c r="O90" i="2"/>
  <c r="N90" i="2"/>
  <c r="M90" i="2"/>
  <c r="L90" i="2"/>
  <c r="K90" i="2"/>
  <c r="J90" i="2"/>
  <c r="I90" i="2"/>
  <c r="H90" i="2"/>
  <c r="G90" i="2"/>
  <c r="F90" i="2"/>
  <c r="E90" i="2"/>
  <c r="D90" i="2"/>
  <c r="C90" i="2"/>
  <c r="AX89" i="2"/>
  <c r="AW89" i="2"/>
  <c r="AV89" i="2"/>
  <c r="AU89" i="2"/>
  <c r="AT89" i="2"/>
  <c r="AS89" i="2"/>
  <c r="AR89" i="2"/>
  <c r="AQ89" i="2"/>
  <c r="AP89" i="2"/>
  <c r="AO89" i="2"/>
  <c r="AN89" i="2"/>
  <c r="AM89" i="2"/>
  <c r="AL89" i="2"/>
  <c r="AK89" i="2"/>
  <c r="AJ89" i="2"/>
  <c r="AI89" i="2"/>
  <c r="AH89" i="2"/>
  <c r="AG89" i="2"/>
  <c r="AF89" i="2"/>
  <c r="AE89" i="2"/>
  <c r="AD89" i="2"/>
  <c r="AC89" i="2"/>
  <c r="AB89" i="2"/>
  <c r="AA89" i="2"/>
  <c r="Z89" i="2"/>
  <c r="Y89" i="2"/>
  <c r="X89" i="2"/>
  <c r="W89" i="2"/>
  <c r="V89" i="2"/>
  <c r="U89" i="2"/>
  <c r="T89" i="2"/>
  <c r="S89" i="2"/>
  <c r="R89" i="2"/>
  <c r="Q89" i="2"/>
  <c r="P89" i="2"/>
  <c r="O89" i="2"/>
  <c r="N89" i="2"/>
  <c r="M89" i="2"/>
  <c r="L89" i="2"/>
  <c r="K89" i="2"/>
  <c r="J89" i="2"/>
  <c r="I89" i="2"/>
  <c r="H89" i="2"/>
  <c r="G89" i="2"/>
  <c r="F89" i="2"/>
  <c r="E89" i="2"/>
  <c r="D89" i="2"/>
  <c r="C89" i="2"/>
  <c r="AX88" i="2"/>
  <c r="AW88" i="2"/>
  <c r="AV88" i="2"/>
  <c r="AU88" i="2"/>
  <c r="AT88" i="2"/>
  <c r="AS88" i="2"/>
  <c r="AR88" i="2"/>
  <c r="AQ88" i="2"/>
  <c r="AP88" i="2"/>
  <c r="AO88" i="2"/>
  <c r="AN88" i="2"/>
  <c r="AM88" i="2"/>
  <c r="AL88" i="2"/>
  <c r="AK88" i="2"/>
  <c r="AJ88" i="2"/>
  <c r="AI88" i="2"/>
  <c r="AH88" i="2"/>
  <c r="AG88" i="2"/>
  <c r="AF88" i="2"/>
  <c r="AE88" i="2"/>
  <c r="AD88" i="2"/>
  <c r="AC88" i="2"/>
  <c r="AB88" i="2"/>
  <c r="AA88" i="2"/>
  <c r="Z88" i="2"/>
  <c r="Y88" i="2"/>
  <c r="X88" i="2"/>
  <c r="W88" i="2"/>
  <c r="V88" i="2"/>
  <c r="U88" i="2"/>
  <c r="T88" i="2"/>
  <c r="S88" i="2"/>
  <c r="R88" i="2"/>
  <c r="Q88" i="2"/>
  <c r="P88" i="2"/>
  <c r="O88" i="2"/>
  <c r="N88" i="2"/>
  <c r="M88" i="2"/>
  <c r="L88" i="2"/>
  <c r="K88" i="2"/>
  <c r="J88" i="2"/>
  <c r="I88" i="2"/>
  <c r="H88" i="2"/>
  <c r="G88" i="2"/>
  <c r="F88" i="2"/>
  <c r="E88" i="2"/>
  <c r="D88" i="2"/>
  <c r="C88" i="2"/>
  <c r="AX87" i="2"/>
  <c r="AW87" i="2"/>
  <c r="AV87" i="2"/>
  <c r="AU87" i="2"/>
  <c r="AT87" i="2"/>
  <c r="AS87" i="2"/>
  <c r="AR87" i="2"/>
  <c r="AQ87" i="2"/>
  <c r="AP87" i="2"/>
  <c r="AO87" i="2"/>
  <c r="AN87" i="2"/>
  <c r="AM87" i="2"/>
  <c r="AL87" i="2"/>
  <c r="AK87" i="2"/>
  <c r="AJ87" i="2"/>
  <c r="AI87" i="2"/>
  <c r="AH87" i="2"/>
  <c r="AG87" i="2"/>
  <c r="AF87" i="2"/>
  <c r="AE87" i="2"/>
  <c r="AD87" i="2"/>
  <c r="AC87" i="2"/>
  <c r="AB87" i="2"/>
  <c r="AA87" i="2"/>
  <c r="Z87" i="2"/>
  <c r="Y87" i="2"/>
  <c r="X87" i="2"/>
  <c r="W87" i="2"/>
  <c r="V87" i="2"/>
  <c r="U87" i="2"/>
  <c r="T87" i="2"/>
  <c r="S87" i="2"/>
  <c r="R87" i="2"/>
  <c r="Q87" i="2"/>
  <c r="P87" i="2"/>
  <c r="O87" i="2"/>
  <c r="N87" i="2"/>
  <c r="M87" i="2"/>
  <c r="L87" i="2"/>
  <c r="K87" i="2"/>
  <c r="J87" i="2"/>
  <c r="I87" i="2"/>
  <c r="H87" i="2"/>
  <c r="G87" i="2"/>
  <c r="F87" i="2"/>
  <c r="E87" i="2"/>
  <c r="D87" i="2"/>
  <c r="C87" i="2"/>
  <c r="AX86" i="2"/>
  <c r="AW86" i="2"/>
  <c r="AV86" i="2"/>
  <c r="AU86" i="2"/>
  <c r="AT86" i="2"/>
  <c r="AS86" i="2"/>
  <c r="AR86" i="2"/>
  <c r="AQ86" i="2"/>
  <c r="AP86" i="2"/>
  <c r="AO86" i="2"/>
  <c r="AN86" i="2"/>
  <c r="AM86" i="2"/>
  <c r="AL86" i="2"/>
  <c r="AK86" i="2"/>
  <c r="AJ86" i="2"/>
  <c r="AI86" i="2"/>
  <c r="AH86" i="2"/>
  <c r="AG86" i="2"/>
  <c r="AF86" i="2"/>
  <c r="AE86" i="2"/>
  <c r="AD86" i="2"/>
  <c r="AC86" i="2"/>
  <c r="AB86" i="2"/>
  <c r="AA86" i="2"/>
  <c r="Z86" i="2"/>
  <c r="Y86" i="2"/>
  <c r="X86" i="2"/>
  <c r="W86" i="2"/>
  <c r="V86" i="2"/>
  <c r="U86" i="2"/>
  <c r="T86" i="2"/>
  <c r="S86" i="2"/>
  <c r="R86" i="2"/>
  <c r="Q86" i="2"/>
  <c r="P86" i="2"/>
  <c r="O86" i="2"/>
  <c r="N86" i="2"/>
  <c r="M86" i="2"/>
  <c r="L86" i="2"/>
  <c r="K86" i="2"/>
  <c r="J86" i="2"/>
  <c r="I86" i="2"/>
  <c r="H86" i="2"/>
  <c r="G86" i="2"/>
  <c r="F86" i="2"/>
  <c r="E86" i="2"/>
  <c r="D86" i="2"/>
  <c r="C86" i="2"/>
  <c r="AX85" i="2"/>
  <c r="AW85" i="2"/>
  <c r="AV85" i="2"/>
  <c r="AU85" i="2"/>
  <c r="AT85" i="2"/>
  <c r="AS85" i="2"/>
  <c r="AR85" i="2"/>
  <c r="AQ85" i="2"/>
  <c r="AP85" i="2"/>
  <c r="AO85" i="2"/>
  <c r="AN85" i="2"/>
  <c r="AM85" i="2"/>
  <c r="AL85" i="2"/>
  <c r="AK85" i="2"/>
  <c r="AJ85" i="2"/>
  <c r="AI85" i="2"/>
  <c r="AH85" i="2"/>
  <c r="AG85" i="2"/>
  <c r="AF85" i="2"/>
  <c r="AE85" i="2"/>
  <c r="AD85" i="2"/>
  <c r="AC85" i="2"/>
  <c r="AB85" i="2"/>
  <c r="AA85" i="2"/>
  <c r="Z85" i="2"/>
  <c r="Y85" i="2"/>
  <c r="X85" i="2"/>
  <c r="W85" i="2"/>
  <c r="V85" i="2"/>
  <c r="U85" i="2"/>
  <c r="T85" i="2"/>
  <c r="S85" i="2"/>
  <c r="R85" i="2"/>
  <c r="Q85" i="2"/>
  <c r="P85" i="2"/>
  <c r="O85" i="2"/>
  <c r="N85" i="2"/>
  <c r="M85" i="2"/>
  <c r="L85" i="2"/>
  <c r="K85" i="2"/>
  <c r="J85" i="2"/>
  <c r="I85" i="2"/>
  <c r="H85" i="2"/>
  <c r="G85" i="2"/>
  <c r="F85" i="2"/>
  <c r="E85" i="2"/>
  <c r="D85" i="2"/>
  <c r="C85" i="2"/>
  <c r="AX84" i="2"/>
  <c r="AW84" i="2"/>
  <c r="AV84" i="2"/>
  <c r="AU84" i="2"/>
  <c r="AT84" i="2"/>
  <c r="AS84" i="2"/>
  <c r="AR84" i="2"/>
  <c r="AQ84" i="2"/>
  <c r="AP84" i="2"/>
  <c r="AO84" i="2"/>
  <c r="AN84" i="2"/>
  <c r="AM84" i="2"/>
  <c r="AL84" i="2"/>
  <c r="AK84" i="2"/>
  <c r="AJ84" i="2"/>
  <c r="AI84" i="2"/>
  <c r="AH84" i="2"/>
  <c r="AG84" i="2"/>
  <c r="AF84" i="2"/>
  <c r="AE84" i="2"/>
  <c r="AD84" i="2"/>
  <c r="AC84" i="2"/>
  <c r="AB84" i="2"/>
  <c r="AA84" i="2"/>
  <c r="Z84" i="2"/>
  <c r="Y84" i="2"/>
  <c r="X84" i="2"/>
  <c r="W84" i="2"/>
  <c r="V84" i="2"/>
  <c r="U84" i="2"/>
  <c r="T84" i="2"/>
  <c r="S84" i="2"/>
  <c r="R84" i="2"/>
  <c r="Q84" i="2"/>
  <c r="P84" i="2"/>
  <c r="O84" i="2"/>
  <c r="N84" i="2"/>
  <c r="M84" i="2"/>
  <c r="L84" i="2"/>
  <c r="K84" i="2"/>
  <c r="J84" i="2"/>
  <c r="I84" i="2"/>
  <c r="H84" i="2"/>
  <c r="G84" i="2"/>
  <c r="F84" i="2"/>
  <c r="E84" i="2"/>
  <c r="D84" i="2"/>
  <c r="C84" i="2"/>
  <c r="AX83" i="2"/>
  <c r="AW83" i="2"/>
  <c r="AV83" i="2"/>
  <c r="AU83" i="2"/>
  <c r="AT83" i="2"/>
  <c r="AS83" i="2"/>
  <c r="AR83" i="2"/>
  <c r="AQ83" i="2"/>
  <c r="AP83" i="2"/>
  <c r="AO83" i="2"/>
  <c r="AN83" i="2"/>
  <c r="AM83" i="2"/>
  <c r="AL83" i="2"/>
  <c r="AK83" i="2"/>
  <c r="AJ83" i="2"/>
  <c r="AI83" i="2"/>
  <c r="AH83" i="2"/>
  <c r="AG83" i="2"/>
  <c r="AF83" i="2"/>
  <c r="AE83" i="2"/>
  <c r="AD83" i="2"/>
  <c r="AC83" i="2"/>
  <c r="AB83" i="2"/>
  <c r="AA83" i="2"/>
  <c r="Z83" i="2"/>
  <c r="Y83" i="2"/>
  <c r="X83" i="2"/>
  <c r="W83" i="2"/>
  <c r="V83" i="2"/>
  <c r="U83" i="2"/>
  <c r="T83" i="2"/>
  <c r="S83" i="2"/>
  <c r="R83" i="2"/>
  <c r="Q83" i="2"/>
  <c r="P83" i="2"/>
  <c r="O83" i="2"/>
  <c r="N83" i="2"/>
  <c r="M83" i="2"/>
  <c r="L83" i="2"/>
  <c r="K83" i="2"/>
  <c r="J83" i="2"/>
  <c r="I83" i="2"/>
  <c r="H83" i="2"/>
  <c r="G83" i="2"/>
  <c r="F83" i="2"/>
  <c r="E83" i="2"/>
  <c r="D83" i="2"/>
  <c r="C83" i="2"/>
  <c r="AX82" i="2"/>
  <c r="AW82" i="2"/>
  <c r="AV82" i="2"/>
  <c r="AU82" i="2"/>
  <c r="AT82" i="2"/>
  <c r="AS82" i="2"/>
  <c r="AR82" i="2"/>
  <c r="AQ82" i="2"/>
  <c r="AP82" i="2"/>
  <c r="AO82" i="2"/>
  <c r="AN82" i="2"/>
  <c r="AM82" i="2"/>
  <c r="AL82" i="2"/>
  <c r="AK82" i="2"/>
  <c r="AJ82" i="2"/>
  <c r="AI82" i="2"/>
  <c r="AH82" i="2"/>
  <c r="AG82" i="2"/>
  <c r="AF82" i="2"/>
  <c r="AE82" i="2"/>
  <c r="AD82" i="2"/>
  <c r="AC82" i="2"/>
  <c r="AB82" i="2"/>
  <c r="AA82" i="2"/>
  <c r="Z82" i="2"/>
  <c r="Y82" i="2"/>
  <c r="X82" i="2"/>
  <c r="W82" i="2"/>
  <c r="V82" i="2"/>
  <c r="U82" i="2"/>
  <c r="T82" i="2"/>
  <c r="S82" i="2"/>
  <c r="R82" i="2"/>
  <c r="Q82" i="2"/>
  <c r="P82" i="2"/>
  <c r="O82" i="2"/>
  <c r="N82" i="2"/>
  <c r="M82" i="2"/>
  <c r="L82" i="2"/>
  <c r="K82" i="2"/>
  <c r="J82" i="2"/>
  <c r="I82" i="2"/>
  <c r="H82" i="2"/>
  <c r="G82" i="2"/>
  <c r="F82" i="2"/>
  <c r="E82" i="2"/>
  <c r="D82" i="2"/>
  <c r="C82" i="2"/>
  <c r="AX81" i="2"/>
  <c r="AW81" i="2"/>
  <c r="AV81" i="2"/>
  <c r="AU81" i="2"/>
  <c r="AT81" i="2"/>
  <c r="AS81" i="2"/>
  <c r="AR81" i="2"/>
  <c r="AQ81" i="2"/>
  <c r="AP81" i="2"/>
  <c r="AO81" i="2"/>
  <c r="AN81" i="2"/>
  <c r="AM81" i="2"/>
  <c r="AL81" i="2"/>
  <c r="AK81" i="2"/>
  <c r="AJ81" i="2"/>
  <c r="AI81" i="2"/>
  <c r="AH81" i="2"/>
  <c r="AG81" i="2"/>
  <c r="AF81" i="2"/>
  <c r="AE81" i="2"/>
  <c r="AD81" i="2"/>
  <c r="AC81" i="2"/>
  <c r="AB81" i="2"/>
  <c r="AA81" i="2"/>
  <c r="Z81" i="2"/>
  <c r="Y81" i="2"/>
  <c r="X81" i="2"/>
  <c r="W81" i="2"/>
  <c r="V81" i="2"/>
  <c r="U81" i="2"/>
  <c r="T81" i="2"/>
  <c r="S81" i="2"/>
  <c r="R81" i="2"/>
  <c r="Q81" i="2"/>
  <c r="P81" i="2"/>
  <c r="O81" i="2"/>
  <c r="N81" i="2"/>
  <c r="M81" i="2"/>
  <c r="L81" i="2"/>
  <c r="K81" i="2"/>
  <c r="J81" i="2"/>
  <c r="I81" i="2"/>
  <c r="H81" i="2"/>
  <c r="G81" i="2"/>
  <c r="F81" i="2"/>
  <c r="E81" i="2"/>
  <c r="D81" i="2"/>
  <c r="C81"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G80" i="2"/>
  <c r="F80" i="2"/>
  <c r="E80" i="2"/>
  <c r="D80" i="2"/>
  <c r="C80" i="2"/>
  <c r="AX79" i="2"/>
  <c r="AW79" i="2"/>
  <c r="AV79" i="2"/>
  <c r="AU79" i="2"/>
  <c r="AT79" i="2"/>
  <c r="AS79" i="2"/>
  <c r="AR79" i="2"/>
  <c r="AQ79" i="2"/>
  <c r="AP79" i="2"/>
  <c r="AO79" i="2"/>
  <c r="AN79" i="2"/>
  <c r="AM79" i="2"/>
  <c r="AL79" i="2"/>
  <c r="AK79" i="2"/>
  <c r="AJ79" i="2"/>
  <c r="AI79" i="2"/>
  <c r="AH79" i="2"/>
  <c r="AG79" i="2"/>
  <c r="AF79" i="2"/>
  <c r="AE79" i="2"/>
  <c r="AD79" i="2"/>
  <c r="AC79" i="2"/>
  <c r="AB79" i="2"/>
  <c r="AA79" i="2"/>
  <c r="Z79" i="2"/>
  <c r="Y79" i="2"/>
  <c r="X79" i="2"/>
  <c r="W79" i="2"/>
  <c r="V79" i="2"/>
  <c r="U79" i="2"/>
  <c r="T79" i="2"/>
  <c r="S79" i="2"/>
  <c r="R79" i="2"/>
  <c r="Q79" i="2"/>
  <c r="P79" i="2"/>
  <c r="O79" i="2"/>
  <c r="N79" i="2"/>
  <c r="M79" i="2"/>
  <c r="L79" i="2"/>
  <c r="K79" i="2"/>
  <c r="J79" i="2"/>
  <c r="I79" i="2"/>
  <c r="H79" i="2"/>
  <c r="G79" i="2"/>
  <c r="F79" i="2"/>
  <c r="E79" i="2"/>
  <c r="D79" i="2"/>
  <c r="C79" i="2"/>
  <c r="AX78" i="2"/>
  <c r="AW78" i="2"/>
  <c r="AV78" i="2"/>
  <c r="AU78" i="2"/>
  <c r="AT78" i="2"/>
  <c r="AS78" i="2"/>
  <c r="AR78" i="2"/>
  <c r="AQ78" i="2"/>
  <c r="AP78" i="2"/>
  <c r="AO78" i="2"/>
  <c r="AN78" i="2"/>
  <c r="AM78" i="2"/>
  <c r="AL78" i="2"/>
  <c r="AK78" i="2"/>
  <c r="AJ78" i="2"/>
  <c r="AI78" i="2"/>
  <c r="AH78" i="2"/>
  <c r="AG78" i="2"/>
  <c r="AF78" i="2"/>
  <c r="AE78" i="2"/>
  <c r="AD78" i="2"/>
  <c r="AC78" i="2"/>
  <c r="AB78" i="2"/>
  <c r="AA78" i="2"/>
  <c r="Z78" i="2"/>
  <c r="Y78" i="2"/>
  <c r="X78" i="2"/>
  <c r="W78" i="2"/>
  <c r="V78" i="2"/>
  <c r="U78" i="2"/>
  <c r="T78" i="2"/>
  <c r="S78" i="2"/>
  <c r="R78" i="2"/>
  <c r="Q78" i="2"/>
  <c r="P78" i="2"/>
  <c r="O78" i="2"/>
  <c r="N78" i="2"/>
  <c r="M78" i="2"/>
  <c r="L78" i="2"/>
  <c r="K78" i="2"/>
  <c r="J78" i="2"/>
  <c r="I78" i="2"/>
  <c r="H78" i="2"/>
  <c r="G78" i="2"/>
  <c r="F78" i="2"/>
  <c r="E78" i="2"/>
  <c r="D78" i="2"/>
  <c r="C78" i="2"/>
  <c r="AX77" i="2"/>
  <c r="AW77" i="2"/>
  <c r="AV77" i="2"/>
  <c r="AU77" i="2"/>
  <c r="AT77" i="2"/>
  <c r="AS77" i="2"/>
  <c r="AR77" i="2"/>
  <c r="AQ77" i="2"/>
  <c r="AP77" i="2"/>
  <c r="AO77" i="2"/>
  <c r="AN77" i="2"/>
  <c r="AM77" i="2"/>
  <c r="AL77" i="2"/>
  <c r="AK77" i="2"/>
  <c r="AJ77" i="2"/>
  <c r="AI77" i="2"/>
  <c r="AH77" i="2"/>
  <c r="AG77" i="2"/>
  <c r="AF77" i="2"/>
  <c r="AE77" i="2"/>
  <c r="AD77" i="2"/>
  <c r="AC77" i="2"/>
  <c r="AB77" i="2"/>
  <c r="AA77" i="2"/>
  <c r="Z77" i="2"/>
  <c r="Y77" i="2"/>
  <c r="X77" i="2"/>
  <c r="W77" i="2"/>
  <c r="V77" i="2"/>
  <c r="U77" i="2"/>
  <c r="T77" i="2"/>
  <c r="S77" i="2"/>
  <c r="R77" i="2"/>
  <c r="Q77" i="2"/>
  <c r="P77" i="2"/>
  <c r="O77" i="2"/>
  <c r="N77" i="2"/>
  <c r="M77" i="2"/>
  <c r="L77" i="2"/>
  <c r="K77" i="2"/>
  <c r="J77" i="2"/>
  <c r="I77" i="2"/>
  <c r="H77" i="2"/>
  <c r="G77" i="2"/>
  <c r="F77" i="2"/>
  <c r="E77" i="2"/>
  <c r="D77" i="2"/>
  <c r="C77" i="2"/>
  <c r="AX76" i="2"/>
  <c r="AW76" i="2"/>
  <c r="AV76" i="2"/>
  <c r="AU76" i="2"/>
  <c r="AT76" i="2"/>
  <c r="AS76" i="2"/>
  <c r="AR76"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G76" i="2"/>
  <c r="F76" i="2"/>
  <c r="E76" i="2"/>
  <c r="D76" i="2"/>
  <c r="C76" i="2"/>
  <c r="AX75" i="2"/>
  <c r="AW75" i="2"/>
  <c r="AV75" i="2"/>
  <c r="AU75" i="2"/>
  <c r="AT75" i="2"/>
  <c r="AS75" i="2"/>
  <c r="AR75" i="2"/>
  <c r="AQ75" i="2"/>
  <c r="AP75" i="2"/>
  <c r="AO75" i="2"/>
  <c r="AN75" i="2"/>
  <c r="AM75" i="2"/>
  <c r="AL75" i="2"/>
  <c r="AK75" i="2"/>
  <c r="AJ75" i="2"/>
  <c r="AI75" i="2"/>
  <c r="AH75" i="2"/>
  <c r="AG75" i="2"/>
  <c r="AF75" i="2"/>
  <c r="AE75" i="2"/>
  <c r="AD75" i="2"/>
  <c r="AC75" i="2"/>
  <c r="AB75" i="2"/>
  <c r="AA75" i="2"/>
  <c r="Z75" i="2"/>
  <c r="Y75" i="2"/>
  <c r="X75" i="2"/>
  <c r="W75" i="2"/>
  <c r="V75" i="2"/>
  <c r="U75" i="2"/>
  <c r="T75" i="2"/>
  <c r="S75" i="2"/>
  <c r="R75" i="2"/>
  <c r="Q75" i="2"/>
  <c r="P75" i="2"/>
  <c r="O75" i="2"/>
  <c r="N75" i="2"/>
  <c r="M75" i="2"/>
  <c r="L75" i="2"/>
  <c r="K75" i="2"/>
  <c r="J75" i="2"/>
  <c r="I75" i="2"/>
  <c r="H75" i="2"/>
  <c r="G75" i="2"/>
  <c r="F75" i="2"/>
  <c r="E75" i="2"/>
  <c r="D75" i="2"/>
  <c r="C75" i="2"/>
  <c r="AX74" i="2"/>
  <c r="AW74" i="2"/>
  <c r="AV74" i="2"/>
  <c r="AU74" i="2"/>
  <c r="AT74" i="2"/>
  <c r="AS74" i="2"/>
  <c r="AR74" i="2"/>
  <c r="AQ74" i="2"/>
  <c r="AP74" i="2"/>
  <c r="AO74" i="2"/>
  <c r="AN74" i="2"/>
  <c r="AM74" i="2"/>
  <c r="AL74" i="2"/>
  <c r="AK74" i="2"/>
  <c r="AJ74" i="2"/>
  <c r="AI74" i="2"/>
  <c r="AH74" i="2"/>
  <c r="AG74" i="2"/>
  <c r="AF74" i="2"/>
  <c r="AE74" i="2"/>
  <c r="AD74" i="2"/>
  <c r="AC74" i="2"/>
  <c r="AB74" i="2"/>
  <c r="AA74" i="2"/>
  <c r="Z74" i="2"/>
  <c r="Y74" i="2"/>
  <c r="X74" i="2"/>
  <c r="W74" i="2"/>
  <c r="V74" i="2"/>
  <c r="U74" i="2"/>
  <c r="T74" i="2"/>
  <c r="S74" i="2"/>
  <c r="R74" i="2"/>
  <c r="Q74" i="2"/>
  <c r="P74" i="2"/>
  <c r="O74" i="2"/>
  <c r="N74" i="2"/>
  <c r="M74" i="2"/>
  <c r="L74" i="2"/>
  <c r="K74" i="2"/>
  <c r="J74" i="2"/>
  <c r="I74" i="2"/>
  <c r="H74" i="2"/>
  <c r="G74" i="2"/>
  <c r="F74" i="2"/>
  <c r="E74" i="2"/>
  <c r="D74" i="2"/>
  <c r="C74" i="2"/>
  <c r="AX73" i="2"/>
  <c r="AW73" i="2"/>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R73" i="2"/>
  <c r="Q73" i="2"/>
  <c r="P73" i="2"/>
  <c r="O73" i="2"/>
  <c r="N73" i="2"/>
  <c r="M73" i="2"/>
  <c r="L73" i="2"/>
  <c r="K73" i="2"/>
  <c r="J73" i="2"/>
  <c r="I73" i="2"/>
  <c r="H73" i="2"/>
  <c r="G73" i="2"/>
  <c r="F73" i="2"/>
  <c r="E73" i="2"/>
  <c r="D73" i="2"/>
  <c r="C73" i="2"/>
  <c r="AX72"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R72" i="2"/>
  <c r="Q72" i="2"/>
  <c r="P72" i="2"/>
  <c r="O72" i="2"/>
  <c r="N72" i="2"/>
  <c r="M72" i="2"/>
  <c r="L72" i="2"/>
  <c r="K72" i="2"/>
  <c r="J72" i="2"/>
  <c r="I72" i="2"/>
  <c r="H72" i="2"/>
  <c r="G72" i="2"/>
  <c r="F72" i="2"/>
  <c r="E72" i="2"/>
  <c r="D72" i="2"/>
  <c r="C72" i="2"/>
  <c r="AX71"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R71" i="2"/>
  <c r="Q71" i="2"/>
  <c r="P71" i="2"/>
  <c r="O71" i="2"/>
  <c r="N71" i="2"/>
  <c r="M71" i="2"/>
  <c r="L71" i="2"/>
  <c r="K71" i="2"/>
  <c r="J71" i="2"/>
  <c r="I71" i="2"/>
  <c r="H71" i="2"/>
  <c r="G71" i="2"/>
  <c r="F71" i="2"/>
  <c r="E71" i="2"/>
  <c r="D71" i="2"/>
  <c r="C71"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J70" i="2"/>
  <c r="I70" i="2"/>
  <c r="H70" i="2"/>
  <c r="G70" i="2"/>
  <c r="F70" i="2"/>
  <c r="E70" i="2"/>
  <c r="D70" i="2"/>
  <c r="C70" i="2"/>
  <c r="AX69"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E69" i="2"/>
  <c r="D69" i="2"/>
  <c r="C69"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R68" i="2"/>
  <c r="Q68" i="2"/>
  <c r="P68" i="2"/>
  <c r="O68" i="2"/>
  <c r="N68" i="2"/>
  <c r="M68" i="2"/>
  <c r="L68" i="2"/>
  <c r="K68" i="2"/>
  <c r="J68" i="2"/>
  <c r="I68" i="2"/>
  <c r="H68" i="2"/>
  <c r="G68" i="2"/>
  <c r="F68" i="2"/>
  <c r="E68" i="2"/>
  <c r="D68" i="2"/>
  <c r="C68" i="2"/>
  <c r="AX6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R67" i="2"/>
  <c r="Q67" i="2"/>
  <c r="P67" i="2"/>
  <c r="O67" i="2"/>
  <c r="N67" i="2"/>
  <c r="M67" i="2"/>
  <c r="L67" i="2"/>
  <c r="K67" i="2"/>
  <c r="J67" i="2"/>
  <c r="I67" i="2"/>
  <c r="H67" i="2"/>
  <c r="G67" i="2"/>
  <c r="F67" i="2"/>
  <c r="E67" i="2"/>
  <c r="D67" i="2"/>
  <c r="C67" i="2"/>
  <c r="AX66"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H66" i="2"/>
  <c r="G66" i="2"/>
  <c r="F66" i="2"/>
  <c r="E66" i="2"/>
  <c r="D66" i="2"/>
  <c r="C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H65" i="2"/>
  <c r="G65" i="2"/>
  <c r="F65" i="2"/>
  <c r="E65" i="2"/>
  <c r="D65" i="2"/>
  <c r="C65" i="2"/>
  <c r="AX64" i="2"/>
  <c r="AX95" i="2" s="1"/>
  <c r="AX97" i="2" s="1"/>
  <c r="AW64" i="2"/>
  <c r="AW95" i="2" s="1"/>
  <c r="AW97" i="2" s="1"/>
  <c r="AV64" i="2"/>
  <c r="AV95" i="2" s="1"/>
  <c r="AV97" i="2" s="1"/>
  <c r="AU64" i="2"/>
  <c r="AU95" i="2" s="1"/>
  <c r="AU97" i="2" s="1"/>
  <c r="AT64" i="2"/>
  <c r="AT95" i="2" s="1"/>
  <c r="AT97" i="2" s="1"/>
  <c r="AS64" i="2"/>
  <c r="AS95" i="2" s="1"/>
  <c r="AS97" i="2" s="1"/>
  <c r="AR64" i="2"/>
  <c r="AR95" i="2" s="1"/>
  <c r="AR97" i="2" s="1"/>
  <c r="AQ64" i="2"/>
  <c r="AQ95" i="2" s="1"/>
  <c r="AQ97" i="2" s="1"/>
  <c r="AP64" i="2"/>
  <c r="AP95" i="2" s="1"/>
  <c r="AP97" i="2" s="1"/>
  <c r="AO64" i="2"/>
  <c r="AO95" i="2" s="1"/>
  <c r="AO97" i="2" s="1"/>
  <c r="AN64" i="2"/>
  <c r="AN95" i="2" s="1"/>
  <c r="AN97" i="2" s="1"/>
  <c r="AM64" i="2"/>
  <c r="AM95" i="2" s="1"/>
  <c r="AM97" i="2" s="1"/>
  <c r="AL64" i="2"/>
  <c r="AL95" i="2" s="1"/>
  <c r="AL97" i="2" s="1"/>
  <c r="AK64" i="2"/>
  <c r="AK95" i="2" s="1"/>
  <c r="AK97" i="2" s="1"/>
  <c r="AJ64" i="2"/>
  <c r="AJ95" i="2" s="1"/>
  <c r="AJ97" i="2" s="1"/>
  <c r="AI64" i="2"/>
  <c r="AI94" i="2" s="1"/>
  <c r="AI96" i="2" s="1"/>
  <c r="AH64" i="2"/>
  <c r="AH95" i="2" s="1"/>
  <c r="AH97" i="2" s="1"/>
  <c r="AG64" i="2"/>
  <c r="AG95" i="2" s="1"/>
  <c r="AG97" i="2" s="1"/>
  <c r="AF64" i="2"/>
  <c r="AF95" i="2" s="1"/>
  <c r="AF97" i="2" s="1"/>
  <c r="AE64" i="2"/>
  <c r="AE95" i="2" s="1"/>
  <c r="AE97" i="2" s="1"/>
  <c r="AD64" i="2"/>
  <c r="AD95" i="2" s="1"/>
  <c r="AD97" i="2" s="1"/>
  <c r="AC64" i="2"/>
  <c r="AC95" i="2" s="1"/>
  <c r="AC97" i="2" s="1"/>
  <c r="AB64" i="2"/>
  <c r="AB95" i="2" s="1"/>
  <c r="AB97" i="2" s="1"/>
  <c r="AA64" i="2"/>
  <c r="AA95" i="2" s="1"/>
  <c r="AA97" i="2" s="1"/>
  <c r="Z64" i="2"/>
  <c r="Z95" i="2" s="1"/>
  <c r="Z97" i="2" s="1"/>
  <c r="Y64" i="2"/>
  <c r="Y95" i="2" s="1"/>
  <c r="Y97" i="2" s="1"/>
  <c r="X64" i="2"/>
  <c r="X95" i="2" s="1"/>
  <c r="X97" i="2" s="1"/>
  <c r="W64" i="2"/>
  <c r="W95" i="2" s="1"/>
  <c r="W97" i="2" s="1"/>
  <c r="V64" i="2"/>
  <c r="V95" i="2" s="1"/>
  <c r="V97" i="2" s="1"/>
  <c r="U64" i="2"/>
  <c r="U95" i="2" s="1"/>
  <c r="U97" i="2" s="1"/>
  <c r="T64" i="2"/>
  <c r="T95" i="2" s="1"/>
  <c r="T97" i="2" s="1"/>
  <c r="S64" i="2"/>
  <c r="S94" i="2" s="1"/>
  <c r="S96" i="2" s="1"/>
  <c r="R64" i="2"/>
  <c r="R95" i="2" s="1"/>
  <c r="R97" i="2" s="1"/>
  <c r="Q64" i="2"/>
  <c r="Q95" i="2" s="1"/>
  <c r="Q97" i="2" s="1"/>
  <c r="P64" i="2"/>
  <c r="P95" i="2" s="1"/>
  <c r="P97" i="2" s="1"/>
  <c r="O64" i="2"/>
  <c r="O95" i="2" s="1"/>
  <c r="O97" i="2" s="1"/>
  <c r="N64" i="2"/>
  <c r="N95" i="2" s="1"/>
  <c r="N97" i="2" s="1"/>
  <c r="M64" i="2"/>
  <c r="M95" i="2" s="1"/>
  <c r="M97" i="2" s="1"/>
  <c r="L64" i="2"/>
  <c r="L95" i="2" s="1"/>
  <c r="L97" i="2" s="1"/>
  <c r="K64" i="2"/>
  <c r="K95" i="2" s="1"/>
  <c r="K97" i="2" s="1"/>
  <c r="J64" i="2"/>
  <c r="I64" i="2"/>
  <c r="I95" i="2" s="1"/>
  <c r="I97" i="2" s="1"/>
  <c r="H64" i="2"/>
  <c r="H95" i="2" s="1"/>
  <c r="H97" i="2" s="1"/>
  <c r="G64" i="2"/>
  <c r="F64" i="2"/>
  <c r="F95" i="2" s="1"/>
  <c r="F97" i="2" s="1"/>
  <c r="E64" i="2"/>
  <c r="E95" i="2" s="1"/>
  <c r="E97" i="2" s="1"/>
  <c r="D64" i="2"/>
  <c r="D95" i="2" s="1"/>
  <c r="D97" i="2" s="1"/>
  <c r="C64" i="2"/>
  <c r="C94" i="2" s="1"/>
  <c r="C96" i="2" s="1"/>
  <c r="B95" i="2"/>
  <c r="B97" i="2" s="1"/>
  <c r="B94" i="2"/>
  <c r="B96" i="2" s="1"/>
  <c r="B93" i="2"/>
  <c r="B92" i="2"/>
  <c r="B91" i="2"/>
  <c r="B90" i="2"/>
  <c r="B89" i="2"/>
  <c r="B88" i="2"/>
  <c r="B87" i="2"/>
  <c r="B86" i="2"/>
  <c r="B85" i="2"/>
  <c r="B84" i="2"/>
  <c r="B83" i="2"/>
  <c r="B82" i="2"/>
  <c r="B81" i="2"/>
  <c r="B80" i="2"/>
  <c r="B79" i="2"/>
  <c r="B78" i="2"/>
  <c r="B76" i="2"/>
  <c r="B77" i="2"/>
  <c r="B75" i="2"/>
  <c r="B74" i="2"/>
  <c r="B73" i="2"/>
  <c r="B72" i="2"/>
  <c r="B71" i="2"/>
  <c r="B70" i="2"/>
  <c r="B69" i="2"/>
  <c r="B68" i="2"/>
  <c r="B67" i="2"/>
  <c r="B66" i="2"/>
  <c r="B65" i="2"/>
  <c r="B64" i="2"/>
  <c r="AI98" i="4"/>
  <c r="AI100" i="4" s="1"/>
  <c r="AX96" i="4"/>
  <c r="AW96" i="4"/>
  <c r="AV96" i="4"/>
  <c r="AU96" i="4"/>
  <c r="AT96" i="4"/>
  <c r="AS96" i="4"/>
  <c r="AR96" i="4"/>
  <c r="AQ96" i="4"/>
  <c r="AP96" i="4"/>
  <c r="AO96" i="4"/>
  <c r="AN96" i="4"/>
  <c r="AM96" i="4"/>
  <c r="AL96" i="4"/>
  <c r="AK96" i="4"/>
  <c r="AJ96" i="4"/>
  <c r="AI96" i="4"/>
  <c r="AH96" i="4"/>
  <c r="AG96" i="4"/>
  <c r="AF96" i="4"/>
  <c r="AE96" i="4"/>
  <c r="AD96" i="4"/>
  <c r="AC96" i="4"/>
  <c r="AB96" i="4"/>
  <c r="AA96" i="4"/>
  <c r="Z96" i="4"/>
  <c r="Y96" i="4"/>
  <c r="X96" i="4"/>
  <c r="W96" i="4"/>
  <c r="V96" i="4"/>
  <c r="U96" i="4"/>
  <c r="T96" i="4"/>
  <c r="S96" i="4"/>
  <c r="R96" i="4"/>
  <c r="Q96" i="4"/>
  <c r="P96" i="4"/>
  <c r="O96" i="4"/>
  <c r="N96" i="4"/>
  <c r="M96" i="4"/>
  <c r="L96" i="4"/>
  <c r="K96" i="4"/>
  <c r="J96" i="4"/>
  <c r="I96" i="4"/>
  <c r="H96" i="4"/>
  <c r="G96" i="4"/>
  <c r="F96" i="4"/>
  <c r="E96" i="4"/>
  <c r="D96" i="4"/>
  <c r="C96" i="4"/>
  <c r="AX95" i="4"/>
  <c r="AW95" i="4"/>
  <c r="AV95" i="4"/>
  <c r="AU95" i="4"/>
  <c r="AT95" i="4"/>
  <c r="AS95" i="4"/>
  <c r="AR95" i="4"/>
  <c r="AQ95" i="4"/>
  <c r="AP95" i="4"/>
  <c r="AO95" i="4"/>
  <c r="AN95" i="4"/>
  <c r="AM95" i="4"/>
  <c r="AL95" i="4"/>
  <c r="AK95" i="4"/>
  <c r="AJ95" i="4"/>
  <c r="AI95" i="4"/>
  <c r="AH95" i="4"/>
  <c r="AG95" i="4"/>
  <c r="AF95" i="4"/>
  <c r="AE95" i="4"/>
  <c r="AD95" i="4"/>
  <c r="AC95" i="4"/>
  <c r="AB95" i="4"/>
  <c r="AA95" i="4"/>
  <c r="Z95" i="4"/>
  <c r="Y95" i="4"/>
  <c r="X95" i="4"/>
  <c r="W95" i="4"/>
  <c r="V95" i="4"/>
  <c r="U95" i="4"/>
  <c r="T95" i="4"/>
  <c r="S95" i="4"/>
  <c r="R95" i="4"/>
  <c r="Q95" i="4"/>
  <c r="P95" i="4"/>
  <c r="O95" i="4"/>
  <c r="N95" i="4"/>
  <c r="M95" i="4"/>
  <c r="L95" i="4"/>
  <c r="K95" i="4"/>
  <c r="J95" i="4"/>
  <c r="I95" i="4"/>
  <c r="H95" i="4"/>
  <c r="G95" i="4"/>
  <c r="F95" i="4"/>
  <c r="E95" i="4"/>
  <c r="D95" i="4"/>
  <c r="C95" i="4"/>
  <c r="AX94" i="4"/>
  <c r="AW94" i="4"/>
  <c r="AV94" i="4"/>
  <c r="AU94" i="4"/>
  <c r="AT94" i="4"/>
  <c r="AS94" i="4"/>
  <c r="AR94" i="4"/>
  <c r="AQ94" i="4"/>
  <c r="AP94" i="4"/>
  <c r="AO94" i="4"/>
  <c r="AN94" i="4"/>
  <c r="AM94" i="4"/>
  <c r="AL94" i="4"/>
  <c r="AK94" i="4"/>
  <c r="AJ94" i="4"/>
  <c r="AI94" i="4"/>
  <c r="AH94" i="4"/>
  <c r="AG94" i="4"/>
  <c r="AF94" i="4"/>
  <c r="AE94" i="4"/>
  <c r="AD94" i="4"/>
  <c r="AC94" i="4"/>
  <c r="AB94" i="4"/>
  <c r="AA94" i="4"/>
  <c r="Z94" i="4"/>
  <c r="Y94" i="4"/>
  <c r="X94" i="4"/>
  <c r="W94" i="4"/>
  <c r="V94" i="4"/>
  <c r="U94" i="4"/>
  <c r="T94" i="4"/>
  <c r="S94" i="4"/>
  <c r="R94" i="4"/>
  <c r="Q94" i="4"/>
  <c r="P94" i="4"/>
  <c r="O94" i="4"/>
  <c r="N94" i="4"/>
  <c r="M94" i="4"/>
  <c r="L94" i="4"/>
  <c r="K94" i="4"/>
  <c r="J94" i="4"/>
  <c r="I94" i="4"/>
  <c r="H94" i="4"/>
  <c r="G94" i="4"/>
  <c r="F94" i="4"/>
  <c r="E94" i="4"/>
  <c r="D94" i="4"/>
  <c r="C94" i="4"/>
  <c r="AX93" i="4"/>
  <c r="AW93" i="4"/>
  <c r="AV93" i="4"/>
  <c r="AU93" i="4"/>
  <c r="AT93" i="4"/>
  <c r="AS93" i="4"/>
  <c r="AR93" i="4"/>
  <c r="AQ93" i="4"/>
  <c r="AP93" i="4"/>
  <c r="AO93" i="4"/>
  <c r="AN93" i="4"/>
  <c r="AM93" i="4"/>
  <c r="AL93" i="4"/>
  <c r="AK93" i="4"/>
  <c r="AJ93" i="4"/>
  <c r="AI93" i="4"/>
  <c r="AH93" i="4"/>
  <c r="AG93" i="4"/>
  <c r="AF93" i="4"/>
  <c r="AE93" i="4"/>
  <c r="AD93" i="4"/>
  <c r="AC93" i="4"/>
  <c r="AB93" i="4"/>
  <c r="AA93" i="4"/>
  <c r="Z93" i="4"/>
  <c r="Y93" i="4"/>
  <c r="X93" i="4"/>
  <c r="W93" i="4"/>
  <c r="V93" i="4"/>
  <c r="U93" i="4"/>
  <c r="T93" i="4"/>
  <c r="S93" i="4"/>
  <c r="R93" i="4"/>
  <c r="Q93" i="4"/>
  <c r="P93" i="4"/>
  <c r="O93" i="4"/>
  <c r="N93" i="4"/>
  <c r="M93" i="4"/>
  <c r="L93" i="4"/>
  <c r="K93" i="4"/>
  <c r="J93" i="4"/>
  <c r="I93" i="4"/>
  <c r="H93" i="4"/>
  <c r="G93" i="4"/>
  <c r="F93" i="4"/>
  <c r="E93" i="4"/>
  <c r="D93" i="4"/>
  <c r="C93" i="4"/>
  <c r="AX92" i="4"/>
  <c r="AW92" i="4"/>
  <c r="AV92" i="4"/>
  <c r="AU92" i="4"/>
  <c r="AT92" i="4"/>
  <c r="AS92" i="4"/>
  <c r="AR92" i="4"/>
  <c r="AQ92" i="4"/>
  <c r="AP92" i="4"/>
  <c r="AO92" i="4"/>
  <c r="AN92" i="4"/>
  <c r="AM92" i="4"/>
  <c r="AL92" i="4"/>
  <c r="AK92" i="4"/>
  <c r="AJ92" i="4"/>
  <c r="AI92" i="4"/>
  <c r="AH92" i="4"/>
  <c r="AG92" i="4"/>
  <c r="AF92" i="4"/>
  <c r="AE92" i="4"/>
  <c r="AD92" i="4"/>
  <c r="AC92" i="4"/>
  <c r="AB92" i="4"/>
  <c r="AA92" i="4"/>
  <c r="Z92" i="4"/>
  <c r="Y92" i="4"/>
  <c r="X92" i="4"/>
  <c r="W92" i="4"/>
  <c r="V92" i="4"/>
  <c r="U92" i="4"/>
  <c r="T92" i="4"/>
  <c r="S92" i="4"/>
  <c r="R92" i="4"/>
  <c r="Q92" i="4"/>
  <c r="P92" i="4"/>
  <c r="O92" i="4"/>
  <c r="N92" i="4"/>
  <c r="M92" i="4"/>
  <c r="L92" i="4"/>
  <c r="K92" i="4"/>
  <c r="J92" i="4"/>
  <c r="I92" i="4"/>
  <c r="H92" i="4"/>
  <c r="G92" i="4"/>
  <c r="F92" i="4"/>
  <c r="E92" i="4"/>
  <c r="D92" i="4"/>
  <c r="C92" i="4"/>
  <c r="AX91" i="4"/>
  <c r="AW91" i="4"/>
  <c r="AV91" i="4"/>
  <c r="AU91" i="4"/>
  <c r="AT91" i="4"/>
  <c r="AS91" i="4"/>
  <c r="AR91" i="4"/>
  <c r="AQ91" i="4"/>
  <c r="AP91" i="4"/>
  <c r="AO91" i="4"/>
  <c r="AN91" i="4"/>
  <c r="AM91" i="4"/>
  <c r="AL91" i="4"/>
  <c r="AK91" i="4"/>
  <c r="AJ91" i="4"/>
  <c r="AI91" i="4"/>
  <c r="AH91" i="4"/>
  <c r="AG91" i="4"/>
  <c r="AF91" i="4"/>
  <c r="AE91" i="4"/>
  <c r="AD91" i="4"/>
  <c r="AC91" i="4"/>
  <c r="AB91" i="4"/>
  <c r="AA91" i="4"/>
  <c r="Z91" i="4"/>
  <c r="Y91" i="4"/>
  <c r="X91" i="4"/>
  <c r="W91" i="4"/>
  <c r="V91" i="4"/>
  <c r="U91" i="4"/>
  <c r="T91" i="4"/>
  <c r="S91" i="4"/>
  <c r="R91" i="4"/>
  <c r="Q91" i="4"/>
  <c r="P91" i="4"/>
  <c r="O91" i="4"/>
  <c r="N91" i="4"/>
  <c r="M91" i="4"/>
  <c r="L91" i="4"/>
  <c r="K91" i="4"/>
  <c r="J91" i="4"/>
  <c r="I91" i="4"/>
  <c r="H91" i="4"/>
  <c r="G91" i="4"/>
  <c r="F91" i="4"/>
  <c r="E91" i="4"/>
  <c r="D91" i="4"/>
  <c r="C91" i="4"/>
  <c r="AX90" i="4"/>
  <c r="AW90" i="4"/>
  <c r="AV90" i="4"/>
  <c r="AU90" i="4"/>
  <c r="AT90" i="4"/>
  <c r="AS90" i="4"/>
  <c r="AR90" i="4"/>
  <c r="AQ90" i="4"/>
  <c r="AP90" i="4"/>
  <c r="AO90" i="4"/>
  <c r="AN90" i="4"/>
  <c r="AM90" i="4"/>
  <c r="AL90" i="4"/>
  <c r="AK90" i="4"/>
  <c r="AJ90" i="4"/>
  <c r="AI90" i="4"/>
  <c r="AH90" i="4"/>
  <c r="AG90" i="4"/>
  <c r="AF90" i="4"/>
  <c r="AE90" i="4"/>
  <c r="AD90" i="4"/>
  <c r="AC90" i="4"/>
  <c r="AB90" i="4"/>
  <c r="AA90" i="4"/>
  <c r="Z90" i="4"/>
  <c r="Y90" i="4"/>
  <c r="X90" i="4"/>
  <c r="W90" i="4"/>
  <c r="V90" i="4"/>
  <c r="U90" i="4"/>
  <c r="T90" i="4"/>
  <c r="S90" i="4"/>
  <c r="R90" i="4"/>
  <c r="Q90" i="4"/>
  <c r="P90" i="4"/>
  <c r="O90" i="4"/>
  <c r="N90" i="4"/>
  <c r="M90" i="4"/>
  <c r="L90" i="4"/>
  <c r="K90" i="4"/>
  <c r="J90" i="4"/>
  <c r="I90" i="4"/>
  <c r="H90" i="4"/>
  <c r="G90" i="4"/>
  <c r="F90" i="4"/>
  <c r="E90" i="4"/>
  <c r="D90" i="4"/>
  <c r="C90" i="4"/>
  <c r="AX89" i="4"/>
  <c r="AW89" i="4"/>
  <c r="AV89" i="4"/>
  <c r="AU89" i="4"/>
  <c r="AT89" i="4"/>
  <c r="AS89" i="4"/>
  <c r="AR89" i="4"/>
  <c r="AQ89" i="4"/>
  <c r="AP89" i="4"/>
  <c r="AO89" i="4"/>
  <c r="AN89" i="4"/>
  <c r="AM89" i="4"/>
  <c r="AL89" i="4"/>
  <c r="AK89" i="4"/>
  <c r="AJ89" i="4"/>
  <c r="AI89" i="4"/>
  <c r="AH89" i="4"/>
  <c r="AG89" i="4"/>
  <c r="AF89" i="4"/>
  <c r="AE89" i="4"/>
  <c r="AD89" i="4"/>
  <c r="AC89" i="4"/>
  <c r="AB89" i="4"/>
  <c r="AA89" i="4"/>
  <c r="Z89" i="4"/>
  <c r="Y89" i="4"/>
  <c r="X89" i="4"/>
  <c r="W89" i="4"/>
  <c r="V89" i="4"/>
  <c r="U89" i="4"/>
  <c r="T89" i="4"/>
  <c r="S89" i="4"/>
  <c r="R89" i="4"/>
  <c r="Q89" i="4"/>
  <c r="P89" i="4"/>
  <c r="O89" i="4"/>
  <c r="N89" i="4"/>
  <c r="M89" i="4"/>
  <c r="L89" i="4"/>
  <c r="K89" i="4"/>
  <c r="J89" i="4"/>
  <c r="I89" i="4"/>
  <c r="H89" i="4"/>
  <c r="G89" i="4"/>
  <c r="F89" i="4"/>
  <c r="E89" i="4"/>
  <c r="D89" i="4"/>
  <c r="C89" i="4"/>
  <c r="AX88" i="4"/>
  <c r="AW88" i="4"/>
  <c r="AV88" i="4"/>
  <c r="AU88" i="4"/>
  <c r="AT88" i="4"/>
  <c r="AS88" i="4"/>
  <c r="AR88" i="4"/>
  <c r="AQ88" i="4"/>
  <c r="AP88" i="4"/>
  <c r="AO88" i="4"/>
  <c r="AN88" i="4"/>
  <c r="AM88" i="4"/>
  <c r="AL88" i="4"/>
  <c r="AK88" i="4"/>
  <c r="AJ88" i="4"/>
  <c r="AI88" i="4"/>
  <c r="AH88" i="4"/>
  <c r="AG88" i="4"/>
  <c r="AF88" i="4"/>
  <c r="AE88" i="4"/>
  <c r="AD88" i="4"/>
  <c r="AC88" i="4"/>
  <c r="AB88" i="4"/>
  <c r="AA88" i="4"/>
  <c r="Z88" i="4"/>
  <c r="Y88" i="4"/>
  <c r="X88" i="4"/>
  <c r="W88" i="4"/>
  <c r="V88" i="4"/>
  <c r="U88" i="4"/>
  <c r="T88" i="4"/>
  <c r="S88" i="4"/>
  <c r="R88" i="4"/>
  <c r="Q88" i="4"/>
  <c r="P88" i="4"/>
  <c r="O88" i="4"/>
  <c r="N88" i="4"/>
  <c r="M88" i="4"/>
  <c r="L88" i="4"/>
  <c r="K88" i="4"/>
  <c r="J88" i="4"/>
  <c r="I88" i="4"/>
  <c r="H88" i="4"/>
  <c r="G88" i="4"/>
  <c r="F88" i="4"/>
  <c r="E88" i="4"/>
  <c r="D88" i="4"/>
  <c r="C88" i="4"/>
  <c r="AX87" i="4"/>
  <c r="AW87" i="4"/>
  <c r="AV87" i="4"/>
  <c r="AU87" i="4"/>
  <c r="AT87" i="4"/>
  <c r="AS87" i="4"/>
  <c r="AR87" i="4"/>
  <c r="AQ87" i="4"/>
  <c r="AP87" i="4"/>
  <c r="AO87" i="4"/>
  <c r="AN87" i="4"/>
  <c r="AM87" i="4"/>
  <c r="AL87" i="4"/>
  <c r="AK87" i="4"/>
  <c r="AJ87" i="4"/>
  <c r="AI87" i="4"/>
  <c r="AH87" i="4"/>
  <c r="AG87" i="4"/>
  <c r="AF87" i="4"/>
  <c r="AE87" i="4"/>
  <c r="AD87" i="4"/>
  <c r="AC87" i="4"/>
  <c r="AB87" i="4"/>
  <c r="AA87" i="4"/>
  <c r="Z87" i="4"/>
  <c r="Y87" i="4"/>
  <c r="X87" i="4"/>
  <c r="W87" i="4"/>
  <c r="V87" i="4"/>
  <c r="U87" i="4"/>
  <c r="T87" i="4"/>
  <c r="S87" i="4"/>
  <c r="R87" i="4"/>
  <c r="Q87" i="4"/>
  <c r="P87" i="4"/>
  <c r="O87" i="4"/>
  <c r="N87" i="4"/>
  <c r="M87" i="4"/>
  <c r="L87" i="4"/>
  <c r="K87" i="4"/>
  <c r="J87" i="4"/>
  <c r="I87" i="4"/>
  <c r="H87" i="4"/>
  <c r="G87" i="4"/>
  <c r="F87" i="4"/>
  <c r="E87" i="4"/>
  <c r="D87" i="4"/>
  <c r="C87" i="4"/>
  <c r="AX86" i="4"/>
  <c r="AW86" i="4"/>
  <c r="AV86" i="4"/>
  <c r="AU86" i="4"/>
  <c r="AT86" i="4"/>
  <c r="AS86" i="4"/>
  <c r="AR86" i="4"/>
  <c r="AQ86" i="4"/>
  <c r="AP86" i="4"/>
  <c r="AO86" i="4"/>
  <c r="AN86" i="4"/>
  <c r="AM86" i="4"/>
  <c r="AL86" i="4"/>
  <c r="AK86" i="4"/>
  <c r="AJ86" i="4"/>
  <c r="AI86" i="4"/>
  <c r="AH86" i="4"/>
  <c r="AG86" i="4"/>
  <c r="AF86" i="4"/>
  <c r="AE86" i="4"/>
  <c r="AD86" i="4"/>
  <c r="AC86" i="4"/>
  <c r="AB86" i="4"/>
  <c r="AA86" i="4"/>
  <c r="Z86" i="4"/>
  <c r="Y86" i="4"/>
  <c r="X86" i="4"/>
  <c r="W86" i="4"/>
  <c r="V86" i="4"/>
  <c r="U86" i="4"/>
  <c r="T86" i="4"/>
  <c r="S86" i="4"/>
  <c r="R86" i="4"/>
  <c r="Q86" i="4"/>
  <c r="P86" i="4"/>
  <c r="O86" i="4"/>
  <c r="N86" i="4"/>
  <c r="M86" i="4"/>
  <c r="L86" i="4"/>
  <c r="K86" i="4"/>
  <c r="J86" i="4"/>
  <c r="I86" i="4"/>
  <c r="H86" i="4"/>
  <c r="G86" i="4"/>
  <c r="F86" i="4"/>
  <c r="E86" i="4"/>
  <c r="D86" i="4"/>
  <c r="C86" i="4"/>
  <c r="AX85" i="4"/>
  <c r="AW85" i="4"/>
  <c r="AV85" i="4"/>
  <c r="AU85" i="4"/>
  <c r="AT85" i="4"/>
  <c r="AS85" i="4"/>
  <c r="AR85" i="4"/>
  <c r="AQ85" i="4"/>
  <c r="AP85" i="4"/>
  <c r="AO85" i="4"/>
  <c r="AN85" i="4"/>
  <c r="AM85" i="4"/>
  <c r="AL85" i="4"/>
  <c r="AK85" i="4"/>
  <c r="AJ85" i="4"/>
  <c r="AI85" i="4"/>
  <c r="AH85" i="4"/>
  <c r="AG85" i="4"/>
  <c r="AF85" i="4"/>
  <c r="AE85" i="4"/>
  <c r="AD85" i="4"/>
  <c r="AC85" i="4"/>
  <c r="AB85" i="4"/>
  <c r="AA85" i="4"/>
  <c r="Z85" i="4"/>
  <c r="Y85" i="4"/>
  <c r="X85" i="4"/>
  <c r="W85" i="4"/>
  <c r="V85" i="4"/>
  <c r="U85" i="4"/>
  <c r="T85" i="4"/>
  <c r="S85" i="4"/>
  <c r="R85" i="4"/>
  <c r="Q85" i="4"/>
  <c r="P85" i="4"/>
  <c r="O85" i="4"/>
  <c r="N85" i="4"/>
  <c r="M85" i="4"/>
  <c r="L85" i="4"/>
  <c r="K85" i="4"/>
  <c r="J85" i="4"/>
  <c r="I85" i="4"/>
  <c r="H85" i="4"/>
  <c r="G85" i="4"/>
  <c r="F85" i="4"/>
  <c r="E85" i="4"/>
  <c r="D85" i="4"/>
  <c r="C85" i="4"/>
  <c r="AX84" i="4"/>
  <c r="AW84" i="4"/>
  <c r="AV84" i="4"/>
  <c r="AU84" i="4"/>
  <c r="AT84" i="4"/>
  <c r="AS84" i="4"/>
  <c r="AR84" i="4"/>
  <c r="AQ84" i="4"/>
  <c r="AP84" i="4"/>
  <c r="AO84" i="4"/>
  <c r="AN84" i="4"/>
  <c r="AM84" i="4"/>
  <c r="AL84" i="4"/>
  <c r="AK84" i="4"/>
  <c r="AJ84" i="4"/>
  <c r="AI84" i="4"/>
  <c r="AH84" i="4"/>
  <c r="AG84" i="4"/>
  <c r="AF84" i="4"/>
  <c r="AE84" i="4"/>
  <c r="AD84" i="4"/>
  <c r="AC84" i="4"/>
  <c r="AB84" i="4"/>
  <c r="AA84" i="4"/>
  <c r="Z84" i="4"/>
  <c r="Y84" i="4"/>
  <c r="X84" i="4"/>
  <c r="W84" i="4"/>
  <c r="V84" i="4"/>
  <c r="U84" i="4"/>
  <c r="T84" i="4"/>
  <c r="S84" i="4"/>
  <c r="R84" i="4"/>
  <c r="Q84" i="4"/>
  <c r="P84" i="4"/>
  <c r="O84" i="4"/>
  <c r="N84" i="4"/>
  <c r="M84" i="4"/>
  <c r="L84" i="4"/>
  <c r="K84" i="4"/>
  <c r="J84" i="4"/>
  <c r="I84" i="4"/>
  <c r="H84" i="4"/>
  <c r="G84" i="4"/>
  <c r="F84" i="4"/>
  <c r="E84" i="4"/>
  <c r="D84" i="4"/>
  <c r="C84" i="4"/>
  <c r="AX83" i="4"/>
  <c r="AW83" i="4"/>
  <c r="AV83" i="4"/>
  <c r="AU83" i="4"/>
  <c r="AT83" i="4"/>
  <c r="AS83" i="4"/>
  <c r="AR83" i="4"/>
  <c r="AQ83" i="4"/>
  <c r="AP83" i="4"/>
  <c r="AO83" i="4"/>
  <c r="AN83" i="4"/>
  <c r="AM83" i="4"/>
  <c r="AL83" i="4"/>
  <c r="AK83" i="4"/>
  <c r="AJ83" i="4"/>
  <c r="AI83" i="4"/>
  <c r="AH83" i="4"/>
  <c r="AG83" i="4"/>
  <c r="AF83" i="4"/>
  <c r="AE83" i="4"/>
  <c r="AD83" i="4"/>
  <c r="AC83" i="4"/>
  <c r="AB83" i="4"/>
  <c r="AA83" i="4"/>
  <c r="Z83" i="4"/>
  <c r="Y83" i="4"/>
  <c r="X83" i="4"/>
  <c r="W83" i="4"/>
  <c r="V83" i="4"/>
  <c r="U83" i="4"/>
  <c r="T83" i="4"/>
  <c r="S83" i="4"/>
  <c r="R83" i="4"/>
  <c r="Q83" i="4"/>
  <c r="P83" i="4"/>
  <c r="O83" i="4"/>
  <c r="N83" i="4"/>
  <c r="M83" i="4"/>
  <c r="L83" i="4"/>
  <c r="K83" i="4"/>
  <c r="J83" i="4"/>
  <c r="I83" i="4"/>
  <c r="H83" i="4"/>
  <c r="G83" i="4"/>
  <c r="F83" i="4"/>
  <c r="E83" i="4"/>
  <c r="D83" i="4"/>
  <c r="C83" i="4"/>
  <c r="AX82" i="4"/>
  <c r="AW82" i="4"/>
  <c r="AV82" i="4"/>
  <c r="AU82" i="4"/>
  <c r="AT82" i="4"/>
  <c r="AS82" i="4"/>
  <c r="AR82" i="4"/>
  <c r="AQ82" i="4"/>
  <c r="AP82" i="4"/>
  <c r="AO82" i="4"/>
  <c r="AN82" i="4"/>
  <c r="AM82" i="4"/>
  <c r="AL82" i="4"/>
  <c r="AK82" i="4"/>
  <c r="AJ82" i="4"/>
  <c r="AI82" i="4"/>
  <c r="AH82" i="4"/>
  <c r="AG82" i="4"/>
  <c r="AF82" i="4"/>
  <c r="AE82" i="4"/>
  <c r="AD82" i="4"/>
  <c r="AC82" i="4"/>
  <c r="AB82" i="4"/>
  <c r="AA82" i="4"/>
  <c r="Z82" i="4"/>
  <c r="Y82" i="4"/>
  <c r="X82" i="4"/>
  <c r="W82" i="4"/>
  <c r="V82" i="4"/>
  <c r="U82" i="4"/>
  <c r="T82" i="4"/>
  <c r="S82" i="4"/>
  <c r="R82" i="4"/>
  <c r="Q82" i="4"/>
  <c r="P82" i="4"/>
  <c r="O82" i="4"/>
  <c r="N82" i="4"/>
  <c r="M82" i="4"/>
  <c r="L82" i="4"/>
  <c r="K82" i="4"/>
  <c r="J82" i="4"/>
  <c r="I82" i="4"/>
  <c r="H82" i="4"/>
  <c r="G82" i="4"/>
  <c r="F82" i="4"/>
  <c r="E82" i="4"/>
  <c r="D82" i="4"/>
  <c r="C82" i="4"/>
  <c r="AX81" i="4"/>
  <c r="AW81" i="4"/>
  <c r="AV81" i="4"/>
  <c r="AU81" i="4"/>
  <c r="AT81" i="4"/>
  <c r="AS81" i="4"/>
  <c r="AR81" i="4"/>
  <c r="AQ81" i="4"/>
  <c r="AP81" i="4"/>
  <c r="AO81" i="4"/>
  <c r="AN81" i="4"/>
  <c r="AM81" i="4"/>
  <c r="AL81" i="4"/>
  <c r="AK81" i="4"/>
  <c r="AJ81" i="4"/>
  <c r="AI81" i="4"/>
  <c r="AH81" i="4"/>
  <c r="AG81" i="4"/>
  <c r="AF81" i="4"/>
  <c r="AE81" i="4"/>
  <c r="AD81" i="4"/>
  <c r="AC81" i="4"/>
  <c r="AB81" i="4"/>
  <c r="AA81" i="4"/>
  <c r="Z81" i="4"/>
  <c r="Y81" i="4"/>
  <c r="X81" i="4"/>
  <c r="W81" i="4"/>
  <c r="V81" i="4"/>
  <c r="U81" i="4"/>
  <c r="T81" i="4"/>
  <c r="S81" i="4"/>
  <c r="R81" i="4"/>
  <c r="Q81" i="4"/>
  <c r="P81" i="4"/>
  <c r="O81" i="4"/>
  <c r="N81" i="4"/>
  <c r="M81" i="4"/>
  <c r="L81" i="4"/>
  <c r="K81" i="4"/>
  <c r="J81" i="4"/>
  <c r="I81" i="4"/>
  <c r="H81" i="4"/>
  <c r="G81" i="4"/>
  <c r="F81" i="4"/>
  <c r="E81" i="4"/>
  <c r="D81" i="4"/>
  <c r="C81" i="4"/>
  <c r="AX80" i="4"/>
  <c r="AW80" i="4"/>
  <c r="AV80" i="4"/>
  <c r="AU80" i="4"/>
  <c r="AT80" i="4"/>
  <c r="AS80" i="4"/>
  <c r="AR80" i="4"/>
  <c r="AQ80" i="4"/>
  <c r="AP80" i="4"/>
  <c r="AO80" i="4"/>
  <c r="AN80" i="4"/>
  <c r="AM80" i="4"/>
  <c r="AL80" i="4"/>
  <c r="AK80" i="4"/>
  <c r="AJ80" i="4"/>
  <c r="AI80" i="4"/>
  <c r="AH80" i="4"/>
  <c r="AG80" i="4"/>
  <c r="AF80" i="4"/>
  <c r="AE80" i="4"/>
  <c r="AD80" i="4"/>
  <c r="AC80" i="4"/>
  <c r="AB80" i="4"/>
  <c r="AA80" i="4"/>
  <c r="Z80" i="4"/>
  <c r="Y80" i="4"/>
  <c r="X80" i="4"/>
  <c r="W80" i="4"/>
  <c r="V80" i="4"/>
  <c r="U80" i="4"/>
  <c r="T80" i="4"/>
  <c r="S80" i="4"/>
  <c r="R80" i="4"/>
  <c r="Q80" i="4"/>
  <c r="P80" i="4"/>
  <c r="O80" i="4"/>
  <c r="N80" i="4"/>
  <c r="M80" i="4"/>
  <c r="L80" i="4"/>
  <c r="K80" i="4"/>
  <c r="J80" i="4"/>
  <c r="I80" i="4"/>
  <c r="H80" i="4"/>
  <c r="G80" i="4"/>
  <c r="F80" i="4"/>
  <c r="E80" i="4"/>
  <c r="D80" i="4"/>
  <c r="C80" i="4"/>
  <c r="AX79" i="4"/>
  <c r="AW79" i="4"/>
  <c r="AV79" i="4"/>
  <c r="AU79" i="4"/>
  <c r="AT79" i="4"/>
  <c r="AS79" i="4"/>
  <c r="AR79" i="4"/>
  <c r="AQ79" i="4"/>
  <c r="AP79" i="4"/>
  <c r="AO79" i="4"/>
  <c r="AN79" i="4"/>
  <c r="AM79" i="4"/>
  <c r="AL79" i="4"/>
  <c r="AK79" i="4"/>
  <c r="AJ79" i="4"/>
  <c r="AI79" i="4"/>
  <c r="AH79" i="4"/>
  <c r="AG79" i="4"/>
  <c r="AF79" i="4"/>
  <c r="AE79" i="4"/>
  <c r="AD79" i="4"/>
  <c r="AC79" i="4"/>
  <c r="AB79" i="4"/>
  <c r="AA79" i="4"/>
  <c r="Z79" i="4"/>
  <c r="Y79" i="4"/>
  <c r="X79" i="4"/>
  <c r="W79" i="4"/>
  <c r="V79" i="4"/>
  <c r="U79" i="4"/>
  <c r="T79" i="4"/>
  <c r="S79" i="4"/>
  <c r="R79" i="4"/>
  <c r="Q79" i="4"/>
  <c r="P79" i="4"/>
  <c r="O79" i="4"/>
  <c r="N79" i="4"/>
  <c r="M79" i="4"/>
  <c r="L79" i="4"/>
  <c r="K79" i="4"/>
  <c r="J79" i="4"/>
  <c r="I79" i="4"/>
  <c r="H79" i="4"/>
  <c r="G79" i="4"/>
  <c r="F79" i="4"/>
  <c r="E79" i="4"/>
  <c r="D79" i="4"/>
  <c r="C79" i="4"/>
  <c r="AX78" i="4"/>
  <c r="AW78" i="4"/>
  <c r="AV78" i="4"/>
  <c r="AU78" i="4"/>
  <c r="AT78" i="4"/>
  <c r="AS78" i="4"/>
  <c r="AR78" i="4"/>
  <c r="AQ78" i="4"/>
  <c r="AP78" i="4"/>
  <c r="AO78" i="4"/>
  <c r="AN78" i="4"/>
  <c r="AM78" i="4"/>
  <c r="AL78" i="4"/>
  <c r="AK78" i="4"/>
  <c r="AJ78" i="4"/>
  <c r="AI78" i="4"/>
  <c r="AH78" i="4"/>
  <c r="AG78" i="4"/>
  <c r="AF78" i="4"/>
  <c r="AE78" i="4"/>
  <c r="AD78" i="4"/>
  <c r="AC78" i="4"/>
  <c r="AB78" i="4"/>
  <c r="AA78" i="4"/>
  <c r="Z78" i="4"/>
  <c r="Y78" i="4"/>
  <c r="X78" i="4"/>
  <c r="W78" i="4"/>
  <c r="V78" i="4"/>
  <c r="U78" i="4"/>
  <c r="T78" i="4"/>
  <c r="S78" i="4"/>
  <c r="R78" i="4"/>
  <c r="Q78" i="4"/>
  <c r="P78" i="4"/>
  <c r="O78" i="4"/>
  <c r="N78" i="4"/>
  <c r="M78" i="4"/>
  <c r="L78" i="4"/>
  <c r="K78" i="4"/>
  <c r="J78" i="4"/>
  <c r="I78" i="4"/>
  <c r="H78" i="4"/>
  <c r="G78" i="4"/>
  <c r="F78" i="4"/>
  <c r="E78" i="4"/>
  <c r="D78" i="4"/>
  <c r="C78" i="4"/>
  <c r="AX77" i="4"/>
  <c r="AW77" i="4"/>
  <c r="AV77" i="4"/>
  <c r="AU77" i="4"/>
  <c r="AT77" i="4"/>
  <c r="AS77" i="4"/>
  <c r="AR77" i="4"/>
  <c r="AQ77" i="4"/>
  <c r="AP77" i="4"/>
  <c r="AO77" i="4"/>
  <c r="AN77" i="4"/>
  <c r="AM77" i="4"/>
  <c r="AL77" i="4"/>
  <c r="AK77" i="4"/>
  <c r="AJ77" i="4"/>
  <c r="AI77" i="4"/>
  <c r="AH77" i="4"/>
  <c r="AG77" i="4"/>
  <c r="AF77" i="4"/>
  <c r="AE77" i="4"/>
  <c r="AD77" i="4"/>
  <c r="AC77" i="4"/>
  <c r="AB77" i="4"/>
  <c r="AA77" i="4"/>
  <c r="Z77" i="4"/>
  <c r="Y77" i="4"/>
  <c r="X77" i="4"/>
  <c r="W77" i="4"/>
  <c r="V77" i="4"/>
  <c r="U77" i="4"/>
  <c r="T77" i="4"/>
  <c r="S77" i="4"/>
  <c r="R77" i="4"/>
  <c r="Q77" i="4"/>
  <c r="P77" i="4"/>
  <c r="O77" i="4"/>
  <c r="N77" i="4"/>
  <c r="M77" i="4"/>
  <c r="L77" i="4"/>
  <c r="K77" i="4"/>
  <c r="J77" i="4"/>
  <c r="I77" i="4"/>
  <c r="H77" i="4"/>
  <c r="G77" i="4"/>
  <c r="F77" i="4"/>
  <c r="E77" i="4"/>
  <c r="D77" i="4"/>
  <c r="C77" i="4"/>
  <c r="AX76" i="4"/>
  <c r="AW76" i="4"/>
  <c r="AV76" i="4"/>
  <c r="AU76" i="4"/>
  <c r="AT76" i="4"/>
  <c r="AS76" i="4"/>
  <c r="AR76" i="4"/>
  <c r="AQ76" i="4"/>
  <c r="AP76" i="4"/>
  <c r="AO76" i="4"/>
  <c r="AN76" i="4"/>
  <c r="AM76" i="4"/>
  <c r="AL76" i="4"/>
  <c r="AK76" i="4"/>
  <c r="AJ76" i="4"/>
  <c r="AI76" i="4"/>
  <c r="AH76" i="4"/>
  <c r="AG76" i="4"/>
  <c r="AF76" i="4"/>
  <c r="AE76" i="4"/>
  <c r="AD76" i="4"/>
  <c r="AC76" i="4"/>
  <c r="AB76" i="4"/>
  <c r="AA76" i="4"/>
  <c r="Z76" i="4"/>
  <c r="Y76" i="4"/>
  <c r="X76" i="4"/>
  <c r="W76" i="4"/>
  <c r="V76" i="4"/>
  <c r="U76" i="4"/>
  <c r="T76" i="4"/>
  <c r="S76" i="4"/>
  <c r="R76" i="4"/>
  <c r="Q76" i="4"/>
  <c r="P76" i="4"/>
  <c r="O76" i="4"/>
  <c r="N76" i="4"/>
  <c r="M76" i="4"/>
  <c r="L76" i="4"/>
  <c r="K76" i="4"/>
  <c r="J76" i="4"/>
  <c r="I76" i="4"/>
  <c r="H76" i="4"/>
  <c r="G76" i="4"/>
  <c r="F76" i="4"/>
  <c r="E76" i="4"/>
  <c r="D76" i="4"/>
  <c r="C76" i="4"/>
  <c r="AX75" i="4"/>
  <c r="AW75" i="4"/>
  <c r="AV75" i="4"/>
  <c r="AU75" i="4"/>
  <c r="AT75" i="4"/>
  <c r="AS75" i="4"/>
  <c r="AR75" i="4"/>
  <c r="AQ75" i="4"/>
  <c r="AP75" i="4"/>
  <c r="AO75" i="4"/>
  <c r="AN75" i="4"/>
  <c r="AM75" i="4"/>
  <c r="AL75" i="4"/>
  <c r="AK75" i="4"/>
  <c r="AJ75" i="4"/>
  <c r="AI75" i="4"/>
  <c r="AH75" i="4"/>
  <c r="AG75" i="4"/>
  <c r="AF75" i="4"/>
  <c r="AE75" i="4"/>
  <c r="AD75" i="4"/>
  <c r="AC75" i="4"/>
  <c r="AB75" i="4"/>
  <c r="AA75" i="4"/>
  <c r="Z75" i="4"/>
  <c r="Y75" i="4"/>
  <c r="X75" i="4"/>
  <c r="W75" i="4"/>
  <c r="V75" i="4"/>
  <c r="U75" i="4"/>
  <c r="T75" i="4"/>
  <c r="S75" i="4"/>
  <c r="R75" i="4"/>
  <c r="Q75" i="4"/>
  <c r="P75" i="4"/>
  <c r="O75" i="4"/>
  <c r="N75" i="4"/>
  <c r="M75" i="4"/>
  <c r="L75" i="4"/>
  <c r="K75" i="4"/>
  <c r="J75" i="4"/>
  <c r="I75" i="4"/>
  <c r="H75" i="4"/>
  <c r="G75" i="4"/>
  <c r="F75" i="4"/>
  <c r="E75" i="4"/>
  <c r="D75" i="4"/>
  <c r="C75" i="4"/>
  <c r="AX74" i="4"/>
  <c r="AW74" i="4"/>
  <c r="AV74" i="4"/>
  <c r="AU74" i="4"/>
  <c r="AT74" i="4"/>
  <c r="AS74" i="4"/>
  <c r="AR74" i="4"/>
  <c r="AQ74" i="4"/>
  <c r="AP74" i="4"/>
  <c r="AO74" i="4"/>
  <c r="AN74" i="4"/>
  <c r="AM74" i="4"/>
  <c r="AL74" i="4"/>
  <c r="AK74" i="4"/>
  <c r="AJ74" i="4"/>
  <c r="AI74" i="4"/>
  <c r="AH74" i="4"/>
  <c r="AG74" i="4"/>
  <c r="AF74" i="4"/>
  <c r="AE74" i="4"/>
  <c r="AD74" i="4"/>
  <c r="AC74" i="4"/>
  <c r="AB74" i="4"/>
  <c r="AA74" i="4"/>
  <c r="Z74" i="4"/>
  <c r="Y74" i="4"/>
  <c r="X74" i="4"/>
  <c r="W74" i="4"/>
  <c r="V74" i="4"/>
  <c r="U74" i="4"/>
  <c r="T74" i="4"/>
  <c r="S74" i="4"/>
  <c r="R74" i="4"/>
  <c r="Q74" i="4"/>
  <c r="P74" i="4"/>
  <c r="O74" i="4"/>
  <c r="N74" i="4"/>
  <c r="M74" i="4"/>
  <c r="L74" i="4"/>
  <c r="K74" i="4"/>
  <c r="J74" i="4"/>
  <c r="I74" i="4"/>
  <c r="H74" i="4"/>
  <c r="G74" i="4"/>
  <c r="F74" i="4"/>
  <c r="E74" i="4"/>
  <c r="D74" i="4"/>
  <c r="C74" i="4"/>
  <c r="AX73" i="4"/>
  <c r="AW73" i="4"/>
  <c r="AV73" i="4"/>
  <c r="AU73" i="4"/>
  <c r="AT73" i="4"/>
  <c r="AS73" i="4"/>
  <c r="AR73" i="4"/>
  <c r="AQ73" i="4"/>
  <c r="AP73" i="4"/>
  <c r="AO73" i="4"/>
  <c r="AN73" i="4"/>
  <c r="AM73" i="4"/>
  <c r="AL73" i="4"/>
  <c r="AK73" i="4"/>
  <c r="AJ73" i="4"/>
  <c r="AI73" i="4"/>
  <c r="AH73" i="4"/>
  <c r="AG73" i="4"/>
  <c r="AF73" i="4"/>
  <c r="AE73" i="4"/>
  <c r="AD73" i="4"/>
  <c r="AC73" i="4"/>
  <c r="AB73" i="4"/>
  <c r="AA73" i="4"/>
  <c r="Z73" i="4"/>
  <c r="Y73" i="4"/>
  <c r="X73" i="4"/>
  <c r="W73" i="4"/>
  <c r="V73" i="4"/>
  <c r="U73" i="4"/>
  <c r="T73" i="4"/>
  <c r="S73" i="4"/>
  <c r="R73" i="4"/>
  <c r="Q73" i="4"/>
  <c r="P73" i="4"/>
  <c r="O73" i="4"/>
  <c r="N73" i="4"/>
  <c r="M73" i="4"/>
  <c r="L73" i="4"/>
  <c r="K73" i="4"/>
  <c r="J73" i="4"/>
  <c r="I73" i="4"/>
  <c r="H73" i="4"/>
  <c r="G73" i="4"/>
  <c r="F73" i="4"/>
  <c r="E73" i="4"/>
  <c r="D73" i="4"/>
  <c r="C73" i="4"/>
  <c r="AX72" i="4"/>
  <c r="AW72" i="4"/>
  <c r="AV72" i="4"/>
  <c r="AU72" i="4"/>
  <c r="AT72" i="4"/>
  <c r="AS72" i="4"/>
  <c r="AR72" i="4"/>
  <c r="AQ72" i="4"/>
  <c r="AP72" i="4"/>
  <c r="AO72" i="4"/>
  <c r="AN72" i="4"/>
  <c r="AM72" i="4"/>
  <c r="AL72" i="4"/>
  <c r="AK72" i="4"/>
  <c r="AJ72" i="4"/>
  <c r="AI72" i="4"/>
  <c r="AH72" i="4"/>
  <c r="AG72" i="4"/>
  <c r="AF72" i="4"/>
  <c r="AE72" i="4"/>
  <c r="AD72" i="4"/>
  <c r="AC72" i="4"/>
  <c r="AB72" i="4"/>
  <c r="AA72" i="4"/>
  <c r="Z72" i="4"/>
  <c r="Y72" i="4"/>
  <c r="X72" i="4"/>
  <c r="W72" i="4"/>
  <c r="V72" i="4"/>
  <c r="U72" i="4"/>
  <c r="T72" i="4"/>
  <c r="S72" i="4"/>
  <c r="R72" i="4"/>
  <c r="Q72" i="4"/>
  <c r="P72" i="4"/>
  <c r="O72" i="4"/>
  <c r="N72" i="4"/>
  <c r="M72" i="4"/>
  <c r="L72" i="4"/>
  <c r="K72" i="4"/>
  <c r="J72" i="4"/>
  <c r="I72" i="4"/>
  <c r="H72" i="4"/>
  <c r="G72" i="4"/>
  <c r="F72" i="4"/>
  <c r="E72" i="4"/>
  <c r="D72" i="4"/>
  <c r="C72" i="4"/>
  <c r="AX71" i="4"/>
  <c r="AW71" i="4"/>
  <c r="AV71" i="4"/>
  <c r="AU71" i="4"/>
  <c r="AT71" i="4"/>
  <c r="AS71" i="4"/>
  <c r="AR71" i="4"/>
  <c r="AQ71" i="4"/>
  <c r="AP71" i="4"/>
  <c r="AO71" i="4"/>
  <c r="AN71" i="4"/>
  <c r="AM71" i="4"/>
  <c r="AL71" i="4"/>
  <c r="AK71" i="4"/>
  <c r="AJ71" i="4"/>
  <c r="AI71" i="4"/>
  <c r="AH71" i="4"/>
  <c r="AG71" i="4"/>
  <c r="AF71" i="4"/>
  <c r="AE71" i="4"/>
  <c r="AD71" i="4"/>
  <c r="AC71" i="4"/>
  <c r="AB71" i="4"/>
  <c r="AA71" i="4"/>
  <c r="Z71" i="4"/>
  <c r="Y71" i="4"/>
  <c r="X71" i="4"/>
  <c r="W71" i="4"/>
  <c r="V71" i="4"/>
  <c r="U71" i="4"/>
  <c r="T71" i="4"/>
  <c r="S71" i="4"/>
  <c r="R71" i="4"/>
  <c r="Q71" i="4"/>
  <c r="P71" i="4"/>
  <c r="O71" i="4"/>
  <c r="N71" i="4"/>
  <c r="M71" i="4"/>
  <c r="L71" i="4"/>
  <c r="K71" i="4"/>
  <c r="J71" i="4"/>
  <c r="I71" i="4"/>
  <c r="H71" i="4"/>
  <c r="G71" i="4"/>
  <c r="F71" i="4"/>
  <c r="E71" i="4"/>
  <c r="D71" i="4"/>
  <c r="C71" i="4"/>
  <c r="AX70" i="4"/>
  <c r="AW70" i="4"/>
  <c r="AV70" i="4"/>
  <c r="AU70" i="4"/>
  <c r="AT70" i="4"/>
  <c r="AS70" i="4"/>
  <c r="AR70" i="4"/>
  <c r="AQ70" i="4"/>
  <c r="AP70" i="4"/>
  <c r="AO70" i="4"/>
  <c r="AN70" i="4"/>
  <c r="AM70" i="4"/>
  <c r="AL70" i="4"/>
  <c r="AK70" i="4"/>
  <c r="AJ70" i="4"/>
  <c r="AI70" i="4"/>
  <c r="AH70" i="4"/>
  <c r="AG70" i="4"/>
  <c r="AF70" i="4"/>
  <c r="AE70" i="4"/>
  <c r="AD70" i="4"/>
  <c r="AC70" i="4"/>
  <c r="AB70" i="4"/>
  <c r="AA70" i="4"/>
  <c r="Z70" i="4"/>
  <c r="Y70" i="4"/>
  <c r="X70" i="4"/>
  <c r="W70" i="4"/>
  <c r="V70" i="4"/>
  <c r="U70" i="4"/>
  <c r="T70" i="4"/>
  <c r="S70" i="4"/>
  <c r="R70" i="4"/>
  <c r="Q70" i="4"/>
  <c r="P70" i="4"/>
  <c r="O70" i="4"/>
  <c r="N70" i="4"/>
  <c r="M70" i="4"/>
  <c r="L70" i="4"/>
  <c r="K70" i="4"/>
  <c r="J70" i="4"/>
  <c r="I70" i="4"/>
  <c r="H70" i="4"/>
  <c r="G70" i="4"/>
  <c r="F70" i="4"/>
  <c r="E70" i="4"/>
  <c r="D70" i="4"/>
  <c r="C70" i="4"/>
  <c r="AX69" i="4"/>
  <c r="AW69" i="4"/>
  <c r="AV69" i="4"/>
  <c r="AU69" i="4"/>
  <c r="AT69" i="4"/>
  <c r="AS69" i="4"/>
  <c r="AR69" i="4"/>
  <c r="AQ69" i="4"/>
  <c r="AP69" i="4"/>
  <c r="AO69" i="4"/>
  <c r="AN69" i="4"/>
  <c r="AM69" i="4"/>
  <c r="AL69" i="4"/>
  <c r="AK69" i="4"/>
  <c r="AJ69" i="4"/>
  <c r="AI69" i="4"/>
  <c r="AH69" i="4"/>
  <c r="AG69" i="4"/>
  <c r="AF69" i="4"/>
  <c r="AE69" i="4"/>
  <c r="AD69" i="4"/>
  <c r="AC69" i="4"/>
  <c r="AB69" i="4"/>
  <c r="AA69" i="4"/>
  <c r="Z69" i="4"/>
  <c r="Y69" i="4"/>
  <c r="X69" i="4"/>
  <c r="W69" i="4"/>
  <c r="V69" i="4"/>
  <c r="U69" i="4"/>
  <c r="T69" i="4"/>
  <c r="S69" i="4"/>
  <c r="R69" i="4"/>
  <c r="Q69" i="4"/>
  <c r="P69" i="4"/>
  <c r="O69" i="4"/>
  <c r="N69" i="4"/>
  <c r="M69" i="4"/>
  <c r="L69" i="4"/>
  <c r="K69" i="4"/>
  <c r="J69" i="4"/>
  <c r="I69" i="4"/>
  <c r="H69" i="4"/>
  <c r="G69" i="4"/>
  <c r="F69" i="4"/>
  <c r="E69" i="4"/>
  <c r="D69" i="4"/>
  <c r="C69" i="4"/>
  <c r="AX68" i="4"/>
  <c r="AW68" i="4"/>
  <c r="AV68" i="4"/>
  <c r="AU68" i="4"/>
  <c r="AT68" i="4"/>
  <c r="AS68" i="4"/>
  <c r="AR68" i="4"/>
  <c r="AQ68" i="4"/>
  <c r="AP68" i="4"/>
  <c r="AO68" i="4"/>
  <c r="AN68" i="4"/>
  <c r="AM68" i="4"/>
  <c r="AL68" i="4"/>
  <c r="AK68" i="4"/>
  <c r="AJ68" i="4"/>
  <c r="AI68" i="4"/>
  <c r="AH68" i="4"/>
  <c r="AG68" i="4"/>
  <c r="AF68" i="4"/>
  <c r="AE68" i="4"/>
  <c r="AD68" i="4"/>
  <c r="AC68" i="4"/>
  <c r="AB68" i="4"/>
  <c r="AA68" i="4"/>
  <c r="Z68" i="4"/>
  <c r="Y68" i="4"/>
  <c r="X68" i="4"/>
  <c r="W68" i="4"/>
  <c r="V68" i="4"/>
  <c r="U68" i="4"/>
  <c r="T68" i="4"/>
  <c r="S68" i="4"/>
  <c r="R68" i="4"/>
  <c r="Q68" i="4"/>
  <c r="P68" i="4"/>
  <c r="O68" i="4"/>
  <c r="N68" i="4"/>
  <c r="M68" i="4"/>
  <c r="L68" i="4"/>
  <c r="K68" i="4"/>
  <c r="J68" i="4"/>
  <c r="I68" i="4"/>
  <c r="H68" i="4"/>
  <c r="G68" i="4"/>
  <c r="F68" i="4"/>
  <c r="E68" i="4"/>
  <c r="D68" i="4"/>
  <c r="C68" i="4"/>
  <c r="AX67" i="4"/>
  <c r="AX98" i="4" s="1"/>
  <c r="AX100" i="4" s="1"/>
  <c r="AW67" i="4"/>
  <c r="AW98" i="4" s="1"/>
  <c r="AW100" i="4" s="1"/>
  <c r="AV67" i="4"/>
  <c r="AV98" i="4" s="1"/>
  <c r="AV100" i="4" s="1"/>
  <c r="AU67" i="4"/>
  <c r="AU98" i="4" s="1"/>
  <c r="AU100" i="4" s="1"/>
  <c r="AT67" i="4"/>
  <c r="AT98" i="4" s="1"/>
  <c r="AT100" i="4" s="1"/>
  <c r="AS67" i="4"/>
  <c r="AS98" i="4" s="1"/>
  <c r="AS100" i="4" s="1"/>
  <c r="AR67" i="4"/>
  <c r="AR98" i="4" s="1"/>
  <c r="AR100" i="4" s="1"/>
  <c r="AQ67" i="4"/>
  <c r="AQ98" i="4" s="1"/>
  <c r="AQ100" i="4" s="1"/>
  <c r="AP67" i="4"/>
  <c r="AP98" i="4" s="1"/>
  <c r="AP100" i="4" s="1"/>
  <c r="AO67" i="4"/>
  <c r="AO98" i="4" s="1"/>
  <c r="AO100" i="4" s="1"/>
  <c r="AN67" i="4"/>
  <c r="AN98" i="4" s="1"/>
  <c r="AN100" i="4" s="1"/>
  <c r="AM67" i="4"/>
  <c r="AM98" i="4" s="1"/>
  <c r="AM100" i="4" s="1"/>
  <c r="AL67" i="4"/>
  <c r="AL98" i="4" s="1"/>
  <c r="AL100" i="4" s="1"/>
  <c r="AK67" i="4"/>
  <c r="AK98" i="4" s="1"/>
  <c r="AK100" i="4" s="1"/>
  <c r="AJ67" i="4"/>
  <c r="AJ98" i="4" s="1"/>
  <c r="AJ100" i="4" s="1"/>
  <c r="AI67" i="4"/>
  <c r="AI97" i="4" s="1"/>
  <c r="AI99" i="4" s="1"/>
  <c r="AH67" i="4"/>
  <c r="AH98" i="4" s="1"/>
  <c r="AH100" i="4" s="1"/>
  <c r="AG67" i="4"/>
  <c r="AG98" i="4" s="1"/>
  <c r="AG100" i="4" s="1"/>
  <c r="AF67" i="4"/>
  <c r="AF98" i="4" s="1"/>
  <c r="AF100" i="4" s="1"/>
  <c r="AE67" i="4"/>
  <c r="AE98" i="4" s="1"/>
  <c r="AE100" i="4" s="1"/>
  <c r="AD67" i="4"/>
  <c r="AD98" i="4" s="1"/>
  <c r="AD100" i="4" s="1"/>
  <c r="AC67" i="4"/>
  <c r="AC98" i="4" s="1"/>
  <c r="AC100" i="4" s="1"/>
  <c r="AB67" i="4"/>
  <c r="AB98" i="4" s="1"/>
  <c r="AB100" i="4" s="1"/>
  <c r="AA67" i="4"/>
  <c r="AA98" i="4" s="1"/>
  <c r="AA100" i="4" s="1"/>
  <c r="Z67" i="4"/>
  <c r="Z98" i="4" s="1"/>
  <c r="Z100" i="4" s="1"/>
  <c r="Y67" i="4"/>
  <c r="Y98" i="4" s="1"/>
  <c r="Y100" i="4" s="1"/>
  <c r="X67" i="4"/>
  <c r="X98" i="4" s="1"/>
  <c r="X100" i="4" s="1"/>
  <c r="W67" i="4"/>
  <c r="W98" i="4" s="1"/>
  <c r="W100" i="4" s="1"/>
  <c r="V67" i="4"/>
  <c r="V98" i="4" s="1"/>
  <c r="V100" i="4" s="1"/>
  <c r="U67" i="4"/>
  <c r="U98" i="4" s="1"/>
  <c r="U100" i="4" s="1"/>
  <c r="T67" i="4"/>
  <c r="T98" i="4" s="1"/>
  <c r="T100" i="4" s="1"/>
  <c r="S67" i="4"/>
  <c r="S97" i="4" s="1"/>
  <c r="S99" i="4" s="1"/>
  <c r="R67" i="4"/>
  <c r="R98" i="4" s="1"/>
  <c r="R100" i="4" s="1"/>
  <c r="Q67" i="4"/>
  <c r="Q98" i="4" s="1"/>
  <c r="Q100" i="4" s="1"/>
  <c r="P67" i="4"/>
  <c r="P98" i="4" s="1"/>
  <c r="P100" i="4" s="1"/>
  <c r="O67" i="4"/>
  <c r="O98" i="4" s="1"/>
  <c r="O100" i="4" s="1"/>
  <c r="N67" i="4"/>
  <c r="N98" i="4" s="1"/>
  <c r="N100" i="4" s="1"/>
  <c r="M67" i="4"/>
  <c r="M98" i="4" s="1"/>
  <c r="M100" i="4" s="1"/>
  <c r="L67" i="4"/>
  <c r="L98" i="4" s="1"/>
  <c r="L100" i="4" s="1"/>
  <c r="K67" i="4"/>
  <c r="K98" i="4" s="1"/>
  <c r="K100" i="4" s="1"/>
  <c r="J67" i="4"/>
  <c r="I67" i="4"/>
  <c r="H67" i="4"/>
  <c r="G67" i="4"/>
  <c r="G98" i="4" s="1"/>
  <c r="G100" i="4" s="1"/>
  <c r="F67" i="4"/>
  <c r="E67" i="4"/>
  <c r="E98" i="4" s="1"/>
  <c r="E100" i="4" s="1"/>
  <c r="D67" i="4"/>
  <c r="D98" i="4" s="1"/>
  <c r="D100" i="4" s="1"/>
  <c r="C67" i="4"/>
  <c r="C97" i="4" s="1"/>
  <c r="C99" i="4" s="1"/>
  <c r="B98" i="4"/>
  <c r="B100" i="4" s="1"/>
  <c r="B97" i="4"/>
  <c r="B99" i="4" s="1"/>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AO94" i="3"/>
  <c r="AN94" i="3"/>
  <c r="AM94" i="3"/>
  <c r="AL94" i="3"/>
  <c r="AK94" i="3"/>
  <c r="AJ94" i="3"/>
  <c r="AI94" i="3"/>
  <c r="AH94" i="3"/>
  <c r="AG94" i="3"/>
  <c r="AF94" i="3"/>
  <c r="AE94" i="3"/>
  <c r="AD94" i="3"/>
  <c r="AC94" i="3"/>
  <c r="AB94" i="3"/>
  <c r="AA94" i="3"/>
  <c r="Z94" i="3"/>
  <c r="Y94" i="3"/>
  <c r="X94" i="3"/>
  <c r="W94" i="3"/>
  <c r="V94" i="3"/>
  <c r="U94" i="3"/>
  <c r="T94" i="3"/>
  <c r="S94" i="3"/>
  <c r="R94" i="3"/>
  <c r="Q94" i="3"/>
  <c r="P94" i="3"/>
  <c r="O94" i="3"/>
  <c r="N94" i="3"/>
  <c r="M94" i="3"/>
  <c r="L94" i="3"/>
  <c r="K94" i="3"/>
  <c r="J94" i="3"/>
  <c r="I94" i="3"/>
  <c r="H94" i="3"/>
  <c r="G94" i="3"/>
  <c r="F94" i="3"/>
  <c r="E94" i="3"/>
  <c r="D94" i="3"/>
  <c r="C94" i="3"/>
  <c r="AO93" i="3"/>
  <c r="AN93" i="3"/>
  <c r="AM93" i="3"/>
  <c r="AL93" i="3"/>
  <c r="AK93" i="3"/>
  <c r="AJ93" i="3"/>
  <c r="AI93" i="3"/>
  <c r="AH93" i="3"/>
  <c r="AG93" i="3"/>
  <c r="AF93" i="3"/>
  <c r="AE93" i="3"/>
  <c r="AD93" i="3"/>
  <c r="AC93" i="3"/>
  <c r="AB93" i="3"/>
  <c r="AA93" i="3"/>
  <c r="Z93" i="3"/>
  <c r="Y93" i="3"/>
  <c r="X93" i="3"/>
  <c r="W93" i="3"/>
  <c r="V93" i="3"/>
  <c r="U93" i="3"/>
  <c r="T93" i="3"/>
  <c r="S93" i="3"/>
  <c r="R93" i="3"/>
  <c r="Q93" i="3"/>
  <c r="P93" i="3"/>
  <c r="O93" i="3"/>
  <c r="N93" i="3"/>
  <c r="M93" i="3"/>
  <c r="L93" i="3"/>
  <c r="K93" i="3"/>
  <c r="J93" i="3"/>
  <c r="I93" i="3"/>
  <c r="H93" i="3"/>
  <c r="G93" i="3"/>
  <c r="F93" i="3"/>
  <c r="E93" i="3"/>
  <c r="D93" i="3"/>
  <c r="C93" i="3"/>
  <c r="AO92" i="3"/>
  <c r="AN92" i="3"/>
  <c r="AM92" i="3"/>
  <c r="AL92" i="3"/>
  <c r="AK92" i="3"/>
  <c r="AJ92" i="3"/>
  <c r="AI92" i="3"/>
  <c r="AH92" i="3"/>
  <c r="AG92" i="3"/>
  <c r="AF92" i="3"/>
  <c r="AE92" i="3"/>
  <c r="AD92" i="3"/>
  <c r="AC92" i="3"/>
  <c r="AB92" i="3"/>
  <c r="AA92" i="3"/>
  <c r="Z92" i="3"/>
  <c r="Y92" i="3"/>
  <c r="X92" i="3"/>
  <c r="W92" i="3"/>
  <c r="V92" i="3"/>
  <c r="U92" i="3"/>
  <c r="T92" i="3"/>
  <c r="S92" i="3"/>
  <c r="R92" i="3"/>
  <c r="Q92" i="3"/>
  <c r="P92" i="3"/>
  <c r="O92" i="3"/>
  <c r="N92" i="3"/>
  <c r="M92" i="3"/>
  <c r="L92" i="3"/>
  <c r="K92" i="3"/>
  <c r="J92" i="3"/>
  <c r="I92" i="3"/>
  <c r="H92" i="3"/>
  <c r="G92" i="3"/>
  <c r="F92" i="3"/>
  <c r="E92" i="3"/>
  <c r="D92" i="3"/>
  <c r="C92" i="3"/>
  <c r="AO91" i="3"/>
  <c r="AN91" i="3"/>
  <c r="AM91" i="3"/>
  <c r="AL91" i="3"/>
  <c r="AK91" i="3"/>
  <c r="AJ91" i="3"/>
  <c r="AI91" i="3"/>
  <c r="AH91" i="3"/>
  <c r="AG91" i="3"/>
  <c r="AF91" i="3"/>
  <c r="AE91" i="3"/>
  <c r="AD91" i="3"/>
  <c r="AC91" i="3"/>
  <c r="AB91" i="3"/>
  <c r="AA91" i="3"/>
  <c r="Z91" i="3"/>
  <c r="Y91" i="3"/>
  <c r="X91" i="3"/>
  <c r="W91" i="3"/>
  <c r="V91" i="3"/>
  <c r="U91" i="3"/>
  <c r="T91" i="3"/>
  <c r="S91" i="3"/>
  <c r="R91" i="3"/>
  <c r="Q91" i="3"/>
  <c r="P91" i="3"/>
  <c r="O91" i="3"/>
  <c r="N91" i="3"/>
  <c r="M91" i="3"/>
  <c r="L91" i="3"/>
  <c r="K91" i="3"/>
  <c r="J91" i="3"/>
  <c r="I91" i="3"/>
  <c r="H91" i="3"/>
  <c r="G91" i="3"/>
  <c r="F91" i="3"/>
  <c r="E91" i="3"/>
  <c r="D91" i="3"/>
  <c r="C91" i="3"/>
  <c r="AO90" i="3"/>
  <c r="AN90" i="3"/>
  <c r="AM90" i="3"/>
  <c r="AL90" i="3"/>
  <c r="AK90" i="3"/>
  <c r="AJ90" i="3"/>
  <c r="AI90" i="3"/>
  <c r="AH90" i="3"/>
  <c r="AG90" i="3"/>
  <c r="AF90" i="3"/>
  <c r="AE90" i="3"/>
  <c r="AD90" i="3"/>
  <c r="AC90" i="3"/>
  <c r="AB90" i="3"/>
  <c r="AA90" i="3"/>
  <c r="Z90" i="3"/>
  <c r="Y90" i="3"/>
  <c r="X90" i="3"/>
  <c r="W90" i="3"/>
  <c r="V90" i="3"/>
  <c r="U90" i="3"/>
  <c r="T90" i="3"/>
  <c r="S90" i="3"/>
  <c r="R90" i="3"/>
  <c r="Q90" i="3"/>
  <c r="P90" i="3"/>
  <c r="O90" i="3"/>
  <c r="N90" i="3"/>
  <c r="M90" i="3"/>
  <c r="L90" i="3"/>
  <c r="K90" i="3"/>
  <c r="J90" i="3"/>
  <c r="I90" i="3"/>
  <c r="H90" i="3"/>
  <c r="G90" i="3"/>
  <c r="F90" i="3"/>
  <c r="E90" i="3"/>
  <c r="D90" i="3"/>
  <c r="C90" i="3"/>
  <c r="AO89" i="3"/>
  <c r="AN89" i="3"/>
  <c r="AM89" i="3"/>
  <c r="AL89" i="3"/>
  <c r="AK89" i="3"/>
  <c r="AJ89" i="3"/>
  <c r="AI89" i="3"/>
  <c r="AH89" i="3"/>
  <c r="AG89" i="3"/>
  <c r="AF89" i="3"/>
  <c r="AE89" i="3"/>
  <c r="AD89" i="3"/>
  <c r="AC89" i="3"/>
  <c r="AB89" i="3"/>
  <c r="AA89" i="3"/>
  <c r="Z89" i="3"/>
  <c r="Y89" i="3"/>
  <c r="X89" i="3"/>
  <c r="W89" i="3"/>
  <c r="V89" i="3"/>
  <c r="U89" i="3"/>
  <c r="T89" i="3"/>
  <c r="S89" i="3"/>
  <c r="R89" i="3"/>
  <c r="Q89" i="3"/>
  <c r="P89" i="3"/>
  <c r="O89" i="3"/>
  <c r="N89" i="3"/>
  <c r="M89" i="3"/>
  <c r="L89" i="3"/>
  <c r="K89" i="3"/>
  <c r="J89" i="3"/>
  <c r="I89" i="3"/>
  <c r="H89" i="3"/>
  <c r="G89" i="3"/>
  <c r="F89" i="3"/>
  <c r="E89" i="3"/>
  <c r="D89" i="3"/>
  <c r="C89" i="3"/>
  <c r="AO88" i="3"/>
  <c r="AN88" i="3"/>
  <c r="AM88" i="3"/>
  <c r="AL88" i="3"/>
  <c r="AK88" i="3"/>
  <c r="AJ88" i="3"/>
  <c r="AI88" i="3"/>
  <c r="AH88" i="3"/>
  <c r="AG88" i="3"/>
  <c r="AF88" i="3"/>
  <c r="AE88" i="3"/>
  <c r="AD88" i="3"/>
  <c r="AC88" i="3"/>
  <c r="AB88" i="3"/>
  <c r="AA88" i="3"/>
  <c r="Z88" i="3"/>
  <c r="Y88" i="3"/>
  <c r="X88" i="3"/>
  <c r="W88" i="3"/>
  <c r="V88" i="3"/>
  <c r="U88" i="3"/>
  <c r="T88" i="3"/>
  <c r="S88" i="3"/>
  <c r="R88" i="3"/>
  <c r="Q88" i="3"/>
  <c r="P88" i="3"/>
  <c r="O88" i="3"/>
  <c r="N88" i="3"/>
  <c r="M88" i="3"/>
  <c r="L88" i="3"/>
  <c r="K88" i="3"/>
  <c r="J88" i="3"/>
  <c r="I88" i="3"/>
  <c r="H88" i="3"/>
  <c r="G88" i="3"/>
  <c r="F88" i="3"/>
  <c r="E88" i="3"/>
  <c r="D88" i="3"/>
  <c r="C88" i="3"/>
  <c r="AO87" i="3"/>
  <c r="AN87" i="3"/>
  <c r="AM87" i="3"/>
  <c r="AL87" i="3"/>
  <c r="AK87" i="3"/>
  <c r="AJ87" i="3"/>
  <c r="AI87" i="3"/>
  <c r="AH87" i="3"/>
  <c r="AG87" i="3"/>
  <c r="AF87" i="3"/>
  <c r="AE87" i="3"/>
  <c r="AD87" i="3"/>
  <c r="AC87" i="3"/>
  <c r="AB87" i="3"/>
  <c r="AA87" i="3"/>
  <c r="Z87" i="3"/>
  <c r="Y87" i="3"/>
  <c r="X87" i="3"/>
  <c r="W87" i="3"/>
  <c r="V87" i="3"/>
  <c r="U87" i="3"/>
  <c r="T87" i="3"/>
  <c r="S87" i="3"/>
  <c r="R87" i="3"/>
  <c r="Q87" i="3"/>
  <c r="P87" i="3"/>
  <c r="O87" i="3"/>
  <c r="N87" i="3"/>
  <c r="M87" i="3"/>
  <c r="L87" i="3"/>
  <c r="K87" i="3"/>
  <c r="J87" i="3"/>
  <c r="I87" i="3"/>
  <c r="H87" i="3"/>
  <c r="G87" i="3"/>
  <c r="F87" i="3"/>
  <c r="E87" i="3"/>
  <c r="D87" i="3"/>
  <c r="C87" i="3"/>
  <c r="AO86" i="3"/>
  <c r="AN86" i="3"/>
  <c r="AM86" i="3"/>
  <c r="AL86" i="3"/>
  <c r="AK86" i="3"/>
  <c r="AJ86" i="3"/>
  <c r="AI86" i="3"/>
  <c r="AH86" i="3"/>
  <c r="AG86" i="3"/>
  <c r="AF86" i="3"/>
  <c r="AE86" i="3"/>
  <c r="AD86" i="3"/>
  <c r="AC86" i="3"/>
  <c r="AB86" i="3"/>
  <c r="AA86" i="3"/>
  <c r="Z86" i="3"/>
  <c r="Y86" i="3"/>
  <c r="X86" i="3"/>
  <c r="W86" i="3"/>
  <c r="V86" i="3"/>
  <c r="U86" i="3"/>
  <c r="T86" i="3"/>
  <c r="S86" i="3"/>
  <c r="R86" i="3"/>
  <c r="Q86" i="3"/>
  <c r="P86" i="3"/>
  <c r="O86" i="3"/>
  <c r="N86" i="3"/>
  <c r="M86" i="3"/>
  <c r="L86" i="3"/>
  <c r="K86" i="3"/>
  <c r="J86" i="3"/>
  <c r="I86" i="3"/>
  <c r="H86" i="3"/>
  <c r="G86" i="3"/>
  <c r="F86" i="3"/>
  <c r="E86" i="3"/>
  <c r="D86" i="3"/>
  <c r="C86" i="3"/>
  <c r="AO85" i="3"/>
  <c r="AN85" i="3"/>
  <c r="AM85" i="3"/>
  <c r="AL85" i="3"/>
  <c r="AK85" i="3"/>
  <c r="AJ85" i="3"/>
  <c r="AI85" i="3"/>
  <c r="AH85" i="3"/>
  <c r="AG85" i="3"/>
  <c r="AF85" i="3"/>
  <c r="AE85" i="3"/>
  <c r="AD85" i="3"/>
  <c r="AC85" i="3"/>
  <c r="AB85" i="3"/>
  <c r="AA85" i="3"/>
  <c r="Z85" i="3"/>
  <c r="Y85" i="3"/>
  <c r="X85" i="3"/>
  <c r="W85" i="3"/>
  <c r="V85" i="3"/>
  <c r="U85" i="3"/>
  <c r="T85" i="3"/>
  <c r="S85" i="3"/>
  <c r="R85" i="3"/>
  <c r="Q85" i="3"/>
  <c r="P85" i="3"/>
  <c r="O85" i="3"/>
  <c r="N85" i="3"/>
  <c r="M85" i="3"/>
  <c r="L85" i="3"/>
  <c r="K85" i="3"/>
  <c r="J85" i="3"/>
  <c r="I85" i="3"/>
  <c r="H85" i="3"/>
  <c r="G85" i="3"/>
  <c r="F85" i="3"/>
  <c r="E85" i="3"/>
  <c r="D85" i="3"/>
  <c r="C85" i="3"/>
  <c r="AO84" i="3"/>
  <c r="AN84" i="3"/>
  <c r="AM84" i="3"/>
  <c r="AL84" i="3"/>
  <c r="AK84" i="3"/>
  <c r="AJ84" i="3"/>
  <c r="AI84" i="3"/>
  <c r="AH84" i="3"/>
  <c r="AG84" i="3"/>
  <c r="AF84" i="3"/>
  <c r="AE84" i="3"/>
  <c r="AD84" i="3"/>
  <c r="AC84" i="3"/>
  <c r="AB84" i="3"/>
  <c r="AA84" i="3"/>
  <c r="Z84" i="3"/>
  <c r="Y84" i="3"/>
  <c r="X84" i="3"/>
  <c r="W84" i="3"/>
  <c r="V84" i="3"/>
  <c r="U84" i="3"/>
  <c r="T84" i="3"/>
  <c r="S84" i="3"/>
  <c r="R84" i="3"/>
  <c r="Q84" i="3"/>
  <c r="P84" i="3"/>
  <c r="O84" i="3"/>
  <c r="N84" i="3"/>
  <c r="M84" i="3"/>
  <c r="L84" i="3"/>
  <c r="K84" i="3"/>
  <c r="J84" i="3"/>
  <c r="I84" i="3"/>
  <c r="H84" i="3"/>
  <c r="G84" i="3"/>
  <c r="F84" i="3"/>
  <c r="E84" i="3"/>
  <c r="D84" i="3"/>
  <c r="C84" i="3"/>
  <c r="AO83" i="3"/>
  <c r="AN83" i="3"/>
  <c r="AM83" i="3"/>
  <c r="AL83" i="3"/>
  <c r="AK83" i="3"/>
  <c r="AJ83" i="3"/>
  <c r="AI83" i="3"/>
  <c r="AH83" i="3"/>
  <c r="AG83" i="3"/>
  <c r="AF83" i="3"/>
  <c r="AE83" i="3"/>
  <c r="AD83" i="3"/>
  <c r="AC83" i="3"/>
  <c r="AB83" i="3"/>
  <c r="AA83" i="3"/>
  <c r="Z83" i="3"/>
  <c r="Y83" i="3"/>
  <c r="X83" i="3"/>
  <c r="W83" i="3"/>
  <c r="V83" i="3"/>
  <c r="U83" i="3"/>
  <c r="T83" i="3"/>
  <c r="S83" i="3"/>
  <c r="R83" i="3"/>
  <c r="Q83" i="3"/>
  <c r="P83" i="3"/>
  <c r="O83" i="3"/>
  <c r="N83" i="3"/>
  <c r="M83" i="3"/>
  <c r="L83" i="3"/>
  <c r="K83" i="3"/>
  <c r="J83" i="3"/>
  <c r="I83" i="3"/>
  <c r="H83" i="3"/>
  <c r="G83" i="3"/>
  <c r="F83" i="3"/>
  <c r="E83" i="3"/>
  <c r="D83" i="3"/>
  <c r="C83" i="3"/>
  <c r="AO82" i="3"/>
  <c r="AN82" i="3"/>
  <c r="AM82" i="3"/>
  <c r="AL82" i="3"/>
  <c r="AK82" i="3"/>
  <c r="AJ82" i="3"/>
  <c r="AI82" i="3"/>
  <c r="AH82" i="3"/>
  <c r="AG82" i="3"/>
  <c r="AF82" i="3"/>
  <c r="AE82" i="3"/>
  <c r="AD82" i="3"/>
  <c r="AC82" i="3"/>
  <c r="AB82" i="3"/>
  <c r="AA82" i="3"/>
  <c r="Z82" i="3"/>
  <c r="Y82" i="3"/>
  <c r="X82" i="3"/>
  <c r="W82" i="3"/>
  <c r="V82" i="3"/>
  <c r="U82" i="3"/>
  <c r="T82" i="3"/>
  <c r="S82" i="3"/>
  <c r="R82" i="3"/>
  <c r="Q82" i="3"/>
  <c r="P82" i="3"/>
  <c r="O82" i="3"/>
  <c r="N82" i="3"/>
  <c r="M82" i="3"/>
  <c r="L82" i="3"/>
  <c r="K82" i="3"/>
  <c r="J82" i="3"/>
  <c r="I82" i="3"/>
  <c r="H82" i="3"/>
  <c r="G82" i="3"/>
  <c r="F82" i="3"/>
  <c r="E82" i="3"/>
  <c r="D82" i="3"/>
  <c r="C82" i="3"/>
  <c r="AO81" i="3"/>
  <c r="AN81" i="3"/>
  <c r="AM81" i="3"/>
  <c r="AL81" i="3"/>
  <c r="AK81" i="3"/>
  <c r="AJ81" i="3"/>
  <c r="AI81" i="3"/>
  <c r="AH81" i="3"/>
  <c r="AG81" i="3"/>
  <c r="AF81" i="3"/>
  <c r="AE81" i="3"/>
  <c r="AD81" i="3"/>
  <c r="AC81" i="3"/>
  <c r="AB81" i="3"/>
  <c r="AA81" i="3"/>
  <c r="Z81" i="3"/>
  <c r="Y81" i="3"/>
  <c r="X81" i="3"/>
  <c r="W81" i="3"/>
  <c r="V81" i="3"/>
  <c r="U81" i="3"/>
  <c r="T81" i="3"/>
  <c r="S81" i="3"/>
  <c r="R81" i="3"/>
  <c r="Q81" i="3"/>
  <c r="P81" i="3"/>
  <c r="O81" i="3"/>
  <c r="N81" i="3"/>
  <c r="M81" i="3"/>
  <c r="L81" i="3"/>
  <c r="K81" i="3"/>
  <c r="J81" i="3"/>
  <c r="I81" i="3"/>
  <c r="H81" i="3"/>
  <c r="G81" i="3"/>
  <c r="F81" i="3"/>
  <c r="E81" i="3"/>
  <c r="D81" i="3"/>
  <c r="C81" i="3"/>
  <c r="AO80" i="3"/>
  <c r="AN80" i="3"/>
  <c r="AM80" i="3"/>
  <c r="AL80" i="3"/>
  <c r="AK80" i="3"/>
  <c r="AJ80" i="3"/>
  <c r="AI80" i="3"/>
  <c r="AH80" i="3"/>
  <c r="AG80" i="3"/>
  <c r="AF80" i="3"/>
  <c r="AE80" i="3"/>
  <c r="AD80" i="3"/>
  <c r="AC80" i="3"/>
  <c r="AB80" i="3"/>
  <c r="AA80" i="3"/>
  <c r="Z80" i="3"/>
  <c r="Y80" i="3"/>
  <c r="X80" i="3"/>
  <c r="W80" i="3"/>
  <c r="V80" i="3"/>
  <c r="U80" i="3"/>
  <c r="T80" i="3"/>
  <c r="S80" i="3"/>
  <c r="R80" i="3"/>
  <c r="Q80" i="3"/>
  <c r="P80" i="3"/>
  <c r="O80" i="3"/>
  <c r="N80" i="3"/>
  <c r="M80" i="3"/>
  <c r="L80" i="3"/>
  <c r="K80" i="3"/>
  <c r="J80" i="3"/>
  <c r="I80" i="3"/>
  <c r="H80" i="3"/>
  <c r="G80" i="3"/>
  <c r="F80" i="3"/>
  <c r="E80" i="3"/>
  <c r="D80" i="3"/>
  <c r="C80" i="3"/>
  <c r="AO79" i="3"/>
  <c r="AN79" i="3"/>
  <c r="AM79" i="3"/>
  <c r="AL79" i="3"/>
  <c r="AK79" i="3"/>
  <c r="AJ79" i="3"/>
  <c r="AI79" i="3"/>
  <c r="AH79" i="3"/>
  <c r="AG79" i="3"/>
  <c r="AF79" i="3"/>
  <c r="AE79" i="3"/>
  <c r="AD79" i="3"/>
  <c r="AC79" i="3"/>
  <c r="AB79" i="3"/>
  <c r="AA79" i="3"/>
  <c r="Z79" i="3"/>
  <c r="Y79" i="3"/>
  <c r="X79" i="3"/>
  <c r="W79" i="3"/>
  <c r="V79" i="3"/>
  <c r="U79" i="3"/>
  <c r="T79" i="3"/>
  <c r="S79" i="3"/>
  <c r="R79" i="3"/>
  <c r="Q79" i="3"/>
  <c r="P79" i="3"/>
  <c r="O79" i="3"/>
  <c r="N79" i="3"/>
  <c r="M79" i="3"/>
  <c r="L79" i="3"/>
  <c r="K79" i="3"/>
  <c r="J79" i="3"/>
  <c r="I79" i="3"/>
  <c r="H79" i="3"/>
  <c r="G79" i="3"/>
  <c r="F79" i="3"/>
  <c r="E79" i="3"/>
  <c r="D79" i="3"/>
  <c r="C79" i="3"/>
  <c r="AO78" i="3"/>
  <c r="AN78" i="3"/>
  <c r="AM78" i="3"/>
  <c r="AL78" i="3"/>
  <c r="AK78" i="3"/>
  <c r="AJ78" i="3"/>
  <c r="AI78" i="3"/>
  <c r="AH78" i="3"/>
  <c r="AG78" i="3"/>
  <c r="AF78" i="3"/>
  <c r="AE78" i="3"/>
  <c r="AD78" i="3"/>
  <c r="AC78" i="3"/>
  <c r="AB78" i="3"/>
  <c r="AA78" i="3"/>
  <c r="Z78" i="3"/>
  <c r="Y78" i="3"/>
  <c r="X78" i="3"/>
  <c r="W78" i="3"/>
  <c r="V78" i="3"/>
  <c r="U78" i="3"/>
  <c r="T78" i="3"/>
  <c r="S78" i="3"/>
  <c r="R78" i="3"/>
  <c r="Q78" i="3"/>
  <c r="P78" i="3"/>
  <c r="O78" i="3"/>
  <c r="N78" i="3"/>
  <c r="M78" i="3"/>
  <c r="L78" i="3"/>
  <c r="K78" i="3"/>
  <c r="J78" i="3"/>
  <c r="I78" i="3"/>
  <c r="H78" i="3"/>
  <c r="G78" i="3"/>
  <c r="F78" i="3"/>
  <c r="E78" i="3"/>
  <c r="D78" i="3"/>
  <c r="C78" i="3"/>
  <c r="AO77" i="3"/>
  <c r="AN77" i="3"/>
  <c r="AM77" i="3"/>
  <c r="AL77" i="3"/>
  <c r="AK77" i="3"/>
  <c r="AJ77" i="3"/>
  <c r="AI77" i="3"/>
  <c r="AH77" i="3"/>
  <c r="AG77" i="3"/>
  <c r="AF77" i="3"/>
  <c r="AE77" i="3"/>
  <c r="AD77" i="3"/>
  <c r="AC77" i="3"/>
  <c r="AB77" i="3"/>
  <c r="AA77" i="3"/>
  <c r="Z77" i="3"/>
  <c r="Y77" i="3"/>
  <c r="X77" i="3"/>
  <c r="W77" i="3"/>
  <c r="V77" i="3"/>
  <c r="U77" i="3"/>
  <c r="T77" i="3"/>
  <c r="S77" i="3"/>
  <c r="R77" i="3"/>
  <c r="Q77" i="3"/>
  <c r="P77" i="3"/>
  <c r="O77" i="3"/>
  <c r="N77" i="3"/>
  <c r="M77" i="3"/>
  <c r="L77" i="3"/>
  <c r="K77" i="3"/>
  <c r="J77" i="3"/>
  <c r="I77" i="3"/>
  <c r="H77" i="3"/>
  <c r="G77" i="3"/>
  <c r="F77" i="3"/>
  <c r="E77" i="3"/>
  <c r="D77" i="3"/>
  <c r="C77" i="3"/>
  <c r="AO76" i="3"/>
  <c r="AN76" i="3"/>
  <c r="AM76" i="3"/>
  <c r="AL76" i="3"/>
  <c r="AK76" i="3"/>
  <c r="AJ76" i="3"/>
  <c r="AI76" i="3"/>
  <c r="AH76" i="3"/>
  <c r="AG76" i="3"/>
  <c r="AF76" i="3"/>
  <c r="AE76" i="3"/>
  <c r="AD76" i="3"/>
  <c r="AC76" i="3"/>
  <c r="AB76" i="3"/>
  <c r="AA76" i="3"/>
  <c r="Z76" i="3"/>
  <c r="Y76" i="3"/>
  <c r="X76" i="3"/>
  <c r="W76" i="3"/>
  <c r="V76" i="3"/>
  <c r="U76" i="3"/>
  <c r="T76" i="3"/>
  <c r="S76" i="3"/>
  <c r="R76" i="3"/>
  <c r="Q76" i="3"/>
  <c r="P76" i="3"/>
  <c r="O76" i="3"/>
  <c r="N76" i="3"/>
  <c r="M76" i="3"/>
  <c r="L76" i="3"/>
  <c r="K76" i="3"/>
  <c r="J76" i="3"/>
  <c r="I76" i="3"/>
  <c r="H76" i="3"/>
  <c r="G76" i="3"/>
  <c r="F76" i="3"/>
  <c r="E76" i="3"/>
  <c r="D76" i="3"/>
  <c r="C76" i="3"/>
  <c r="AO75" i="3"/>
  <c r="AN75" i="3"/>
  <c r="AM75" i="3"/>
  <c r="AL75" i="3"/>
  <c r="AK75" i="3"/>
  <c r="AJ75" i="3"/>
  <c r="AI75" i="3"/>
  <c r="AH75" i="3"/>
  <c r="AG75" i="3"/>
  <c r="AF75" i="3"/>
  <c r="AE75" i="3"/>
  <c r="AD75" i="3"/>
  <c r="AC75" i="3"/>
  <c r="AB75" i="3"/>
  <c r="AA75" i="3"/>
  <c r="Z75" i="3"/>
  <c r="Y75" i="3"/>
  <c r="X75" i="3"/>
  <c r="W75" i="3"/>
  <c r="V75" i="3"/>
  <c r="U75" i="3"/>
  <c r="T75" i="3"/>
  <c r="S75" i="3"/>
  <c r="R75" i="3"/>
  <c r="Q75" i="3"/>
  <c r="P75" i="3"/>
  <c r="O75" i="3"/>
  <c r="N75" i="3"/>
  <c r="M75" i="3"/>
  <c r="L75" i="3"/>
  <c r="K75" i="3"/>
  <c r="J75" i="3"/>
  <c r="I75" i="3"/>
  <c r="H75" i="3"/>
  <c r="G75" i="3"/>
  <c r="F75" i="3"/>
  <c r="E75" i="3"/>
  <c r="D75" i="3"/>
  <c r="C75" i="3"/>
  <c r="AO74" i="3"/>
  <c r="AN74" i="3"/>
  <c r="AM74" i="3"/>
  <c r="AL74" i="3"/>
  <c r="AK74" i="3"/>
  <c r="AJ74" i="3"/>
  <c r="AI74" i="3"/>
  <c r="AH74" i="3"/>
  <c r="AG74" i="3"/>
  <c r="AF74" i="3"/>
  <c r="AE74" i="3"/>
  <c r="AD74" i="3"/>
  <c r="AC74" i="3"/>
  <c r="AB74" i="3"/>
  <c r="AA74" i="3"/>
  <c r="Z74" i="3"/>
  <c r="Y74" i="3"/>
  <c r="X74" i="3"/>
  <c r="W74" i="3"/>
  <c r="V74" i="3"/>
  <c r="U74" i="3"/>
  <c r="T74" i="3"/>
  <c r="S74" i="3"/>
  <c r="R74" i="3"/>
  <c r="Q74" i="3"/>
  <c r="P74" i="3"/>
  <c r="O74" i="3"/>
  <c r="N74" i="3"/>
  <c r="M74" i="3"/>
  <c r="L74" i="3"/>
  <c r="K74" i="3"/>
  <c r="J74" i="3"/>
  <c r="I74" i="3"/>
  <c r="H74" i="3"/>
  <c r="G74" i="3"/>
  <c r="F74" i="3"/>
  <c r="E74" i="3"/>
  <c r="D74" i="3"/>
  <c r="C74" i="3"/>
  <c r="AO73" i="3"/>
  <c r="AN73" i="3"/>
  <c r="AM73" i="3"/>
  <c r="AL73" i="3"/>
  <c r="AK73" i="3"/>
  <c r="AJ73" i="3"/>
  <c r="AI73" i="3"/>
  <c r="AH73" i="3"/>
  <c r="AG73" i="3"/>
  <c r="AF73" i="3"/>
  <c r="AE73" i="3"/>
  <c r="AD73" i="3"/>
  <c r="AC73" i="3"/>
  <c r="AB73" i="3"/>
  <c r="AA73" i="3"/>
  <c r="Z73" i="3"/>
  <c r="Y73" i="3"/>
  <c r="X73" i="3"/>
  <c r="W73" i="3"/>
  <c r="V73" i="3"/>
  <c r="U73" i="3"/>
  <c r="T73" i="3"/>
  <c r="S73" i="3"/>
  <c r="R73" i="3"/>
  <c r="Q73" i="3"/>
  <c r="P73" i="3"/>
  <c r="O73" i="3"/>
  <c r="N73" i="3"/>
  <c r="M73" i="3"/>
  <c r="L73" i="3"/>
  <c r="K73" i="3"/>
  <c r="J73" i="3"/>
  <c r="I73" i="3"/>
  <c r="H73" i="3"/>
  <c r="G73" i="3"/>
  <c r="F73" i="3"/>
  <c r="E73" i="3"/>
  <c r="D73" i="3"/>
  <c r="C73" i="3"/>
  <c r="AO72" i="3"/>
  <c r="AN72" i="3"/>
  <c r="AM72" i="3"/>
  <c r="AL72" i="3"/>
  <c r="AK72" i="3"/>
  <c r="AJ72" i="3"/>
  <c r="AI72" i="3"/>
  <c r="AH72" i="3"/>
  <c r="AG72" i="3"/>
  <c r="AF72" i="3"/>
  <c r="AE72" i="3"/>
  <c r="AD72" i="3"/>
  <c r="AC72" i="3"/>
  <c r="AB72" i="3"/>
  <c r="AA72" i="3"/>
  <c r="Z72" i="3"/>
  <c r="Y72" i="3"/>
  <c r="X72" i="3"/>
  <c r="W72" i="3"/>
  <c r="V72" i="3"/>
  <c r="U72" i="3"/>
  <c r="T72" i="3"/>
  <c r="S72" i="3"/>
  <c r="R72" i="3"/>
  <c r="Q72" i="3"/>
  <c r="P72" i="3"/>
  <c r="O72" i="3"/>
  <c r="N72" i="3"/>
  <c r="M72" i="3"/>
  <c r="L72" i="3"/>
  <c r="K72" i="3"/>
  <c r="J72" i="3"/>
  <c r="I72" i="3"/>
  <c r="H72" i="3"/>
  <c r="G72" i="3"/>
  <c r="F72" i="3"/>
  <c r="E72" i="3"/>
  <c r="D72" i="3"/>
  <c r="C72" i="3"/>
  <c r="AO71" i="3"/>
  <c r="AN71" i="3"/>
  <c r="AM71" i="3"/>
  <c r="AL71" i="3"/>
  <c r="AK71" i="3"/>
  <c r="AJ71" i="3"/>
  <c r="AI71" i="3"/>
  <c r="AH71" i="3"/>
  <c r="AG71" i="3"/>
  <c r="AF71" i="3"/>
  <c r="AE71" i="3"/>
  <c r="AD71" i="3"/>
  <c r="AC71" i="3"/>
  <c r="AB71" i="3"/>
  <c r="AA71" i="3"/>
  <c r="Z71" i="3"/>
  <c r="Y71" i="3"/>
  <c r="X71" i="3"/>
  <c r="W71" i="3"/>
  <c r="V71" i="3"/>
  <c r="U71" i="3"/>
  <c r="T71" i="3"/>
  <c r="S71" i="3"/>
  <c r="R71" i="3"/>
  <c r="Q71" i="3"/>
  <c r="P71" i="3"/>
  <c r="O71" i="3"/>
  <c r="N71" i="3"/>
  <c r="M71" i="3"/>
  <c r="L71" i="3"/>
  <c r="K71" i="3"/>
  <c r="J71" i="3"/>
  <c r="I71" i="3"/>
  <c r="H71" i="3"/>
  <c r="G71" i="3"/>
  <c r="F71" i="3"/>
  <c r="E71" i="3"/>
  <c r="D71" i="3"/>
  <c r="C71" i="3"/>
  <c r="AO70" i="3"/>
  <c r="AN70" i="3"/>
  <c r="AM70" i="3"/>
  <c r="AL70" i="3"/>
  <c r="AK70" i="3"/>
  <c r="AJ70" i="3"/>
  <c r="AI70" i="3"/>
  <c r="AH70" i="3"/>
  <c r="AG70" i="3"/>
  <c r="AF70" i="3"/>
  <c r="AE70" i="3"/>
  <c r="AD70" i="3"/>
  <c r="AC70" i="3"/>
  <c r="AB70" i="3"/>
  <c r="AA70" i="3"/>
  <c r="Z70" i="3"/>
  <c r="Y70" i="3"/>
  <c r="X70" i="3"/>
  <c r="W70" i="3"/>
  <c r="V70" i="3"/>
  <c r="U70" i="3"/>
  <c r="T70" i="3"/>
  <c r="S70" i="3"/>
  <c r="R70" i="3"/>
  <c r="Q70" i="3"/>
  <c r="P70" i="3"/>
  <c r="O70" i="3"/>
  <c r="N70" i="3"/>
  <c r="M70" i="3"/>
  <c r="L70" i="3"/>
  <c r="K70" i="3"/>
  <c r="J70" i="3"/>
  <c r="I70" i="3"/>
  <c r="H70" i="3"/>
  <c r="G70" i="3"/>
  <c r="F70" i="3"/>
  <c r="E70" i="3"/>
  <c r="D70" i="3"/>
  <c r="C70" i="3"/>
  <c r="AO69" i="3"/>
  <c r="AN69" i="3"/>
  <c r="AM69" i="3"/>
  <c r="AL69" i="3"/>
  <c r="AK69" i="3"/>
  <c r="AJ69" i="3"/>
  <c r="AI69" i="3"/>
  <c r="AH69" i="3"/>
  <c r="AG69" i="3"/>
  <c r="AF69" i="3"/>
  <c r="AE69" i="3"/>
  <c r="AD69" i="3"/>
  <c r="AC69" i="3"/>
  <c r="AB69" i="3"/>
  <c r="AA69" i="3"/>
  <c r="Z69" i="3"/>
  <c r="Y69" i="3"/>
  <c r="X69" i="3"/>
  <c r="W69" i="3"/>
  <c r="V69" i="3"/>
  <c r="U69" i="3"/>
  <c r="T69" i="3"/>
  <c r="S69" i="3"/>
  <c r="R69" i="3"/>
  <c r="Q69" i="3"/>
  <c r="P69" i="3"/>
  <c r="O69" i="3"/>
  <c r="N69" i="3"/>
  <c r="M69" i="3"/>
  <c r="L69" i="3"/>
  <c r="K69" i="3"/>
  <c r="J69" i="3"/>
  <c r="I69" i="3"/>
  <c r="H69" i="3"/>
  <c r="G69" i="3"/>
  <c r="F69" i="3"/>
  <c r="E69" i="3"/>
  <c r="D69" i="3"/>
  <c r="C69" i="3"/>
  <c r="AO68" i="3"/>
  <c r="AN68" i="3"/>
  <c r="AM68" i="3"/>
  <c r="AL68" i="3"/>
  <c r="AK68"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H68" i="3"/>
  <c r="G68" i="3"/>
  <c r="F68" i="3"/>
  <c r="E68" i="3"/>
  <c r="D68" i="3"/>
  <c r="C68" i="3"/>
  <c r="AO67" i="3"/>
  <c r="AN67" i="3"/>
  <c r="AM67" i="3"/>
  <c r="AL67" i="3"/>
  <c r="AK67" i="3"/>
  <c r="AJ67" i="3"/>
  <c r="AI67" i="3"/>
  <c r="AH67" i="3"/>
  <c r="AG67" i="3"/>
  <c r="AF67" i="3"/>
  <c r="AE67" i="3"/>
  <c r="AD67" i="3"/>
  <c r="AC67" i="3"/>
  <c r="AB67" i="3"/>
  <c r="AA67" i="3"/>
  <c r="Z67" i="3"/>
  <c r="Y67" i="3"/>
  <c r="X67" i="3"/>
  <c r="W67" i="3"/>
  <c r="V67" i="3"/>
  <c r="U67" i="3"/>
  <c r="T67" i="3"/>
  <c r="S67" i="3"/>
  <c r="R67" i="3"/>
  <c r="Q67" i="3"/>
  <c r="P67" i="3"/>
  <c r="O67" i="3"/>
  <c r="N67" i="3"/>
  <c r="M67" i="3"/>
  <c r="L67" i="3"/>
  <c r="K67" i="3"/>
  <c r="J67" i="3"/>
  <c r="I67" i="3"/>
  <c r="H67" i="3"/>
  <c r="G67" i="3"/>
  <c r="F67" i="3"/>
  <c r="E67" i="3"/>
  <c r="D67" i="3"/>
  <c r="C67" i="3"/>
  <c r="AO66" i="3"/>
  <c r="AN66" i="3"/>
  <c r="AM66" i="3"/>
  <c r="AL66" i="3"/>
  <c r="AK66" i="3"/>
  <c r="AJ66" i="3"/>
  <c r="AI66" i="3"/>
  <c r="AH66" i="3"/>
  <c r="AG66" i="3"/>
  <c r="AF66" i="3"/>
  <c r="AE66" i="3"/>
  <c r="AD66" i="3"/>
  <c r="AC66" i="3"/>
  <c r="AB66" i="3"/>
  <c r="AA66" i="3"/>
  <c r="Z66" i="3"/>
  <c r="Y66" i="3"/>
  <c r="X66" i="3"/>
  <c r="W66" i="3"/>
  <c r="V66" i="3"/>
  <c r="U66" i="3"/>
  <c r="T66" i="3"/>
  <c r="S66" i="3"/>
  <c r="R66" i="3"/>
  <c r="Q66" i="3"/>
  <c r="P66" i="3"/>
  <c r="O66" i="3"/>
  <c r="N66" i="3"/>
  <c r="M66" i="3"/>
  <c r="L66" i="3"/>
  <c r="K66" i="3"/>
  <c r="J66" i="3"/>
  <c r="I66" i="3"/>
  <c r="H66" i="3"/>
  <c r="G66" i="3"/>
  <c r="F66" i="3"/>
  <c r="E66" i="3"/>
  <c r="D66" i="3"/>
  <c r="C66" i="3"/>
  <c r="AO65" i="3"/>
  <c r="AN65" i="3"/>
  <c r="AM65" i="3"/>
  <c r="AL65" i="3"/>
  <c r="AK65" i="3"/>
  <c r="AJ65" i="3"/>
  <c r="AI65" i="3"/>
  <c r="AH65" i="3"/>
  <c r="AH96" i="3" s="1"/>
  <c r="AH98" i="3" s="1"/>
  <c r="AG65" i="3"/>
  <c r="AG96" i="3" s="1"/>
  <c r="AG98" i="3" s="1"/>
  <c r="AF65" i="3"/>
  <c r="AF96" i="3" s="1"/>
  <c r="AF98" i="3" s="1"/>
  <c r="AE65" i="3"/>
  <c r="AE96" i="3" s="1"/>
  <c r="AE98" i="3" s="1"/>
  <c r="AD65" i="3"/>
  <c r="AC65" i="3"/>
  <c r="AB65" i="3"/>
  <c r="AA65" i="3"/>
  <c r="Z65" i="3"/>
  <c r="Y65" i="3"/>
  <c r="X65" i="3"/>
  <c r="W65" i="3"/>
  <c r="V65" i="3"/>
  <c r="V96" i="3" s="1"/>
  <c r="V98" i="3" s="1"/>
  <c r="U65" i="3"/>
  <c r="U96" i="3" s="1"/>
  <c r="U98" i="3" s="1"/>
  <c r="T65" i="3"/>
  <c r="T96" i="3" s="1"/>
  <c r="T98" i="3" s="1"/>
  <c r="S65" i="3"/>
  <c r="S96" i="3" s="1"/>
  <c r="S98" i="3" s="1"/>
  <c r="R65" i="3"/>
  <c r="Q65" i="3"/>
  <c r="P65" i="3"/>
  <c r="O65" i="3"/>
  <c r="N65" i="3"/>
  <c r="M65" i="3"/>
  <c r="L65" i="3"/>
  <c r="K65" i="3"/>
  <c r="J65" i="3"/>
  <c r="I65" i="3"/>
  <c r="H65" i="3"/>
  <c r="H96" i="3" s="1"/>
  <c r="H98" i="3" s="1"/>
  <c r="G65" i="3"/>
  <c r="G96" i="3" s="1"/>
  <c r="G98" i="3" s="1"/>
  <c r="F65" i="3"/>
  <c r="E65" i="3"/>
  <c r="D65" i="3"/>
  <c r="C6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96" i="3" s="1"/>
  <c r="B98" i="3" s="1"/>
  <c r="B65" i="3"/>
  <c r="B95" i="3" s="1"/>
  <c r="B97" i="3" s="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B32" i="1"/>
  <c r="AX97" i="1"/>
  <c r="AW97" i="1"/>
  <c r="AV97" i="1"/>
  <c r="AU97" i="1"/>
  <c r="AT97" i="1"/>
  <c r="AS97" i="1"/>
  <c r="AR97" i="1"/>
  <c r="AQ97"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G97" i="1"/>
  <c r="F97" i="1"/>
  <c r="E97" i="1"/>
  <c r="D97" i="1"/>
  <c r="C97" i="1"/>
  <c r="AX96" i="1"/>
  <c r="AW96" i="1"/>
  <c r="AV96" i="1"/>
  <c r="AU96" i="1"/>
  <c r="AT96" i="1"/>
  <c r="AS96" i="1"/>
  <c r="AR96" i="1"/>
  <c r="AQ96" i="1"/>
  <c r="AP96" i="1"/>
  <c r="AO96"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E96" i="1"/>
  <c r="D96" i="1"/>
  <c r="C96" i="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S95" i="1"/>
  <c r="R95" i="1"/>
  <c r="Q95" i="1"/>
  <c r="P95" i="1"/>
  <c r="O95" i="1"/>
  <c r="N95" i="1"/>
  <c r="M95" i="1"/>
  <c r="L95" i="1"/>
  <c r="K95" i="1"/>
  <c r="J95" i="1"/>
  <c r="I95" i="1"/>
  <c r="H95" i="1"/>
  <c r="G95" i="1"/>
  <c r="F95" i="1"/>
  <c r="E95" i="1"/>
  <c r="D95" i="1"/>
  <c r="C95"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E94" i="1"/>
  <c r="D94" i="1"/>
  <c r="C94"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3" i="1"/>
  <c r="D93" i="1"/>
  <c r="C93" i="1"/>
  <c r="AX92" i="1"/>
  <c r="AW92" i="1"/>
  <c r="AV92" i="1"/>
  <c r="AU92" i="1"/>
  <c r="AT92" i="1"/>
  <c r="AS92" i="1"/>
  <c r="AR92"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I92" i="1"/>
  <c r="H92" i="1"/>
  <c r="G92" i="1"/>
  <c r="F92" i="1"/>
  <c r="E92" i="1"/>
  <c r="D92" i="1"/>
  <c r="C92"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I91" i="1"/>
  <c r="H91" i="1"/>
  <c r="G91" i="1"/>
  <c r="F91" i="1"/>
  <c r="E91" i="1"/>
  <c r="D91" i="1"/>
  <c r="C91" i="1"/>
  <c r="AX90" i="1"/>
  <c r="AW90" i="1"/>
  <c r="AV90" i="1"/>
  <c r="AU90" i="1"/>
  <c r="AT90" i="1"/>
  <c r="AS90" i="1"/>
  <c r="AR90" i="1"/>
  <c r="AQ90" i="1"/>
  <c r="AP90" i="1"/>
  <c r="AO90" i="1"/>
  <c r="AN90"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I90" i="1"/>
  <c r="H90" i="1"/>
  <c r="G90" i="1"/>
  <c r="F90" i="1"/>
  <c r="E90" i="1"/>
  <c r="D90" i="1"/>
  <c r="C90"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G89" i="1"/>
  <c r="F89" i="1"/>
  <c r="E89" i="1"/>
  <c r="D89" i="1"/>
  <c r="C89" i="1"/>
  <c r="AX88" i="1"/>
  <c r="AW88" i="1"/>
  <c r="AV88" i="1"/>
  <c r="AU88" i="1"/>
  <c r="AT88" i="1"/>
  <c r="AS88" i="1"/>
  <c r="AR88" i="1"/>
  <c r="AQ88" i="1"/>
  <c r="AP88" i="1"/>
  <c r="AO88" i="1"/>
  <c r="AN88" i="1"/>
  <c r="AM88" i="1"/>
  <c r="AL88" i="1"/>
  <c r="AK88" i="1"/>
  <c r="AJ88" i="1"/>
  <c r="AI88" i="1"/>
  <c r="AH88" i="1"/>
  <c r="AG88" i="1"/>
  <c r="AF88" i="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D88" i="1"/>
  <c r="C88"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I87" i="1"/>
  <c r="H87" i="1"/>
  <c r="G87" i="1"/>
  <c r="F87" i="1"/>
  <c r="E87" i="1"/>
  <c r="D87" i="1"/>
  <c r="C87" i="1"/>
  <c r="AX86" i="1"/>
  <c r="AW86" i="1"/>
  <c r="AV86" i="1"/>
  <c r="AU86" i="1"/>
  <c r="AT86" i="1"/>
  <c r="AS86" i="1"/>
  <c r="AR86"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I86" i="1"/>
  <c r="H86" i="1"/>
  <c r="G86" i="1"/>
  <c r="F86" i="1"/>
  <c r="E86" i="1"/>
  <c r="D86" i="1"/>
  <c r="C86"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G85" i="1"/>
  <c r="F85" i="1"/>
  <c r="E85" i="1"/>
  <c r="D85" i="1"/>
  <c r="C85" i="1"/>
  <c r="AX84" i="1"/>
  <c r="AW84" i="1"/>
  <c r="AV84" i="1"/>
  <c r="AU84" i="1"/>
  <c r="AT84" i="1"/>
  <c r="AS84" i="1"/>
  <c r="AR84" i="1"/>
  <c r="AQ84" i="1"/>
  <c r="AP84" i="1"/>
  <c r="AO84" i="1"/>
  <c r="AN84" i="1"/>
  <c r="AM84" i="1"/>
  <c r="AL84"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I84" i="1"/>
  <c r="H84" i="1"/>
  <c r="G84" i="1"/>
  <c r="F84" i="1"/>
  <c r="E84" i="1"/>
  <c r="D84" i="1"/>
  <c r="C84"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F83" i="1"/>
  <c r="E83" i="1"/>
  <c r="D83" i="1"/>
  <c r="C83" i="1"/>
  <c r="AX82" i="1"/>
  <c r="AW82" i="1"/>
  <c r="AV82" i="1"/>
  <c r="AU82" i="1"/>
  <c r="AT82" i="1"/>
  <c r="AS82" i="1"/>
  <c r="AR82" i="1"/>
  <c r="AQ82" i="1"/>
  <c r="AP82" i="1"/>
  <c r="AO82" i="1"/>
  <c r="AN82" i="1"/>
  <c r="AM82" i="1"/>
  <c r="AL82" i="1"/>
  <c r="AK82" i="1"/>
  <c r="AJ82" i="1"/>
  <c r="AI82" i="1"/>
  <c r="AH82" i="1"/>
  <c r="AG82" i="1"/>
  <c r="AF82" i="1"/>
  <c r="AE82" i="1"/>
  <c r="AD82" i="1"/>
  <c r="AC82" i="1"/>
  <c r="AB82" i="1"/>
  <c r="AA82" i="1"/>
  <c r="Z82" i="1"/>
  <c r="Y82" i="1"/>
  <c r="X82" i="1"/>
  <c r="W82" i="1"/>
  <c r="V82" i="1"/>
  <c r="U82" i="1"/>
  <c r="T82" i="1"/>
  <c r="S82" i="1"/>
  <c r="R82" i="1"/>
  <c r="Q82" i="1"/>
  <c r="P82" i="1"/>
  <c r="O82" i="1"/>
  <c r="N82" i="1"/>
  <c r="M82" i="1"/>
  <c r="L82" i="1"/>
  <c r="K82" i="1"/>
  <c r="J82" i="1"/>
  <c r="I82" i="1"/>
  <c r="H82" i="1"/>
  <c r="G82" i="1"/>
  <c r="F82" i="1"/>
  <c r="E82" i="1"/>
  <c r="D82" i="1"/>
  <c r="C82"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I81" i="1"/>
  <c r="H81" i="1"/>
  <c r="G81" i="1"/>
  <c r="F81" i="1"/>
  <c r="E81" i="1"/>
  <c r="D81" i="1"/>
  <c r="C81"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F79" i="1"/>
  <c r="E79" i="1"/>
  <c r="D79" i="1"/>
  <c r="C79" i="1"/>
  <c r="AX78" i="1"/>
  <c r="AW78" i="1"/>
  <c r="AV78" i="1"/>
  <c r="AU78" i="1"/>
  <c r="AT78" i="1"/>
  <c r="AS78" i="1"/>
  <c r="AR78" i="1"/>
  <c r="AQ78" i="1"/>
  <c r="AP78" i="1"/>
  <c r="AO78"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E78" i="1"/>
  <c r="D78" i="1"/>
  <c r="C78"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G77" i="1"/>
  <c r="F77" i="1"/>
  <c r="E77" i="1"/>
  <c r="D77" i="1"/>
  <c r="C77"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E76" i="1"/>
  <c r="D76" i="1"/>
  <c r="C76"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AX74" i="1"/>
  <c r="AW74" i="1"/>
  <c r="AV74" i="1"/>
  <c r="AU74" i="1"/>
  <c r="AT74" i="1"/>
  <c r="AS74" i="1"/>
  <c r="AR74" i="1"/>
  <c r="AQ74" i="1"/>
  <c r="AP74" i="1"/>
  <c r="AO74" i="1"/>
  <c r="AN74" i="1"/>
  <c r="AM74" i="1"/>
  <c r="AL74"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I74" i="1"/>
  <c r="H74" i="1"/>
  <c r="G74" i="1"/>
  <c r="F74" i="1"/>
  <c r="E74" i="1"/>
  <c r="D74" i="1"/>
  <c r="C74"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S73" i="1"/>
  <c r="R73" i="1"/>
  <c r="Q73" i="1"/>
  <c r="P73" i="1"/>
  <c r="O73" i="1"/>
  <c r="N73" i="1"/>
  <c r="M73" i="1"/>
  <c r="L73" i="1"/>
  <c r="K73" i="1"/>
  <c r="J73" i="1"/>
  <c r="I73" i="1"/>
  <c r="H73" i="1"/>
  <c r="G73" i="1"/>
  <c r="F73" i="1"/>
  <c r="E73" i="1"/>
  <c r="D73" i="1"/>
  <c r="C73"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I72" i="1"/>
  <c r="H72" i="1"/>
  <c r="G72" i="1"/>
  <c r="F72" i="1"/>
  <c r="E72" i="1"/>
  <c r="D72" i="1"/>
  <c r="C72"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S71" i="1"/>
  <c r="R71" i="1"/>
  <c r="Q71" i="1"/>
  <c r="P71" i="1"/>
  <c r="O71" i="1"/>
  <c r="N71" i="1"/>
  <c r="M71" i="1"/>
  <c r="L71" i="1"/>
  <c r="K71" i="1"/>
  <c r="J71" i="1"/>
  <c r="I71" i="1"/>
  <c r="H71" i="1"/>
  <c r="G71" i="1"/>
  <c r="F71" i="1"/>
  <c r="E71" i="1"/>
  <c r="D71" i="1"/>
  <c r="C71"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I70" i="1"/>
  <c r="H70" i="1"/>
  <c r="G70" i="1"/>
  <c r="F70" i="1"/>
  <c r="E70" i="1"/>
  <c r="D70" i="1"/>
  <c r="C70"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I69" i="1"/>
  <c r="H69" i="1"/>
  <c r="G69" i="1"/>
  <c r="F69" i="1"/>
  <c r="E69" i="1"/>
  <c r="D69" i="1"/>
  <c r="C69" i="1"/>
  <c r="AX68" i="1"/>
  <c r="AX99" i="1" s="1"/>
  <c r="AX101" i="1" s="1"/>
  <c r="AW68" i="1"/>
  <c r="AW99" i="1" s="1"/>
  <c r="AW101" i="1" s="1"/>
  <c r="AV68" i="1"/>
  <c r="AV99" i="1" s="1"/>
  <c r="AV101" i="1" s="1"/>
  <c r="AU68" i="1"/>
  <c r="AU99" i="1" s="1"/>
  <c r="AU101" i="1" s="1"/>
  <c r="AT68" i="1"/>
  <c r="AT99" i="1" s="1"/>
  <c r="AT101" i="1" s="1"/>
  <c r="AS68" i="1"/>
  <c r="AS99" i="1" s="1"/>
  <c r="AS101" i="1" s="1"/>
  <c r="AR68" i="1"/>
  <c r="AR99" i="1" s="1"/>
  <c r="AR101" i="1" s="1"/>
  <c r="AQ68" i="1"/>
  <c r="AQ99" i="1" s="1"/>
  <c r="AQ101" i="1" s="1"/>
  <c r="AP68" i="1"/>
  <c r="AP99" i="1" s="1"/>
  <c r="AP101" i="1" s="1"/>
  <c r="AO68" i="1"/>
  <c r="AO99" i="1" s="1"/>
  <c r="AO101" i="1" s="1"/>
  <c r="AN68" i="1"/>
  <c r="AN99" i="1" s="1"/>
  <c r="AN101" i="1" s="1"/>
  <c r="AM68" i="1"/>
  <c r="AM99" i="1" s="1"/>
  <c r="AM101" i="1" s="1"/>
  <c r="AL68" i="1"/>
  <c r="AL99" i="1" s="1"/>
  <c r="AL101" i="1" s="1"/>
  <c r="AK68" i="1"/>
  <c r="AK99" i="1" s="1"/>
  <c r="AK101" i="1" s="1"/>
  <c r="AJ68" i="1"/>
  <c r="AJ99" i="1" s="1"/>
  <c r="AJ101" i="1" s="1"/>
  <c r="AI68" i="1"/>
  <c r="AI98" i="1" s="1"/>
  <c r="AI100" i="1" s="1"/>
  <c r="AH68" i="1"/>
  <c r="AH99" i="1" s="1"/>
  <c r="AH101" i="1" s="1"/>
  <c r="AG68" i="1"/>
  <c r="AG99" i="1" s="1"/>
  <c r="AG101" i="1" s="1"/>
  <c r="AF68" i="1"/>
  <c r="AF99" i="1" s="1"/>
  <c r="AF101" i="1" s="1"/>
  <c r="AE68" i="1"/>
  <c r="AE99" i="1" s="1"/>
  <c r="AE101" i="1" s="1"/>
  <c r="AD68" i="1"/>
  <c r="AD99" i="1" s="1"/>
  <c r="AD101" i="1" s="1"/>
  <c r="AC68" i="1"/>
  <c r="AC99" i="1" s="1"/>
  <c r="AC101" i="1" s="1"/>
  <c r="AB68" i="1"/>
  <c r="AB99" i="1" s="1"/>
  <c r="AB101" i="1" s="1"/>
  <c r="AA68" i="1"/>
  <c r="AA99" i="1" s="1"/>
  <c r="AA101" i="1" s="1"/>
  <c r="Z68" i="1"/>
  <c r="Z99" i="1" s="1"/>
  <c r="Z101" i="1" s="1"/>
  <c r="Y68" i="1"/>
  <c r="Y99" i="1" s="1"/>
  <c r="Y101" i="1" s="1"/>
  <c r="X68" i="1"/>
  <c r="X99" i="1" s="1"/>
  <c r="X101" i="1" s="1"/>
  <c r="W68" i="1"/>
  <c r="W99" i="1" s="1"/>
  <c r="W101" i="1" s="1"/>
  <c r="V68" i="1"/>
  <c r="V99" i="1" s="1"/>
  <c r="V101" i="1" s="1"/>
  <c r="U68" i="1"/>
  <c r="U99" i="1" s="1"/>
  <c r="U101" i="1" s="1"/>
  <c r="T68" i="1"/>
  <c r="T99" i="1" s="1"/>
  <c r="T101" i="1" s="1"/>
  <c r="S68" i="1"/>
  <c r="S98" i="1" s="1"/>
  <c r="S100" i="1" s="1"/>
  <c r="R68" i="1"/>
  <c r="R99" i="1" s="1"/>
  <c r="R101" i="1" s="1"/>
  <c r="Q68" i="1"/>
  <c r="Q99" i="1" s="1"/>
  <c r="Q101" i="1" s="1"/>
  <c r="P68" i="1"/>
  <c r="P99" i="1" s="1"/>
  <c r="P101" i="1" s="1"/>
  <c r="O68" i="1"/>
  <c r="O99" i="1" s="1"/>
  <c r="O101" i="1" s="1"/>
  <c r="N68" i="1"/>
  <c r="N99" i="1" s="1"/>
  <c r="N101" i="1" s="1"/>
  <c r="M68" i="1"/>
  <c r="M99" i="1" s="1"/>
  <c r="M101" i="1" s="1"/>
  <c r="L68" i="1"/>
  <c r="L99" i="1" s="1"/>
  <c r="L101" i="1" s="1"/>
  <c r="K68" i="1"/>
  <c r="K99" i="1" s="1"/>
  <c r="K101" i="1" s="1"/>
  <c r="J68" i="1"/>
  <c r="J99" i="1" s="1"/>
  <c r="J101" i="1" s="1"/>
  <c r="I68" i="1"/>
  <c r="I99" i="1" s="1"/>
  <c r="I101" i="1" s="1"/>
  <c r="H68" i="1"/>
  <c r="H99" i="1" s="1"/>
  <c r="H101" i="1" s="1"/>
  <c r="G68" i="1"/>
  <c r="G99" i="1" s="1"/>
  <c r="G101" i="1" s="1"/>
  <c r="F68" i="1"/>
  <c r="F99" i="1" s="1"/>
  <c r="F101" i="1" s="1"/>
  <c r="E68" i="1"/>
  <c r="E99" i="1" s="1"/>
  <c r="E101" i="1" s="1"/>
  <c r="D68" i="1"/>
  <c r="D99" i="1" s="1"/>
  <c r="D101" i="1" s="1"/>
  <c r="C6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AE85" i="5" l="1"/>
  <c r="AE87" i="5" s="1"/>
  <c r="AH85" i="5"/>
  <c r="AH87" i="5" s="1"/>
  <c r="AG85" i="5"/>
  <c r="AG87" i="5" s="1"/>
  <c r="AN85" i="5"/>
  <c r="AN87" i="5" s="1"/>
  <c r="D85" i="5"/>
  <c r="D87" i="5" s="1"/>
  <c r="AC85" i="5"/>
  <c r="AC87" i="5" s="1"/>
  <c r="E85" i="5"/>
  <c r="E87" i="5" s="1"/>
  <c r="AD85" i="5"/>
  <c r="AD87" i="5" s="1"/>
  <c r="AO85" i="5"/>
  <c r="AO87" i="5" s="1"/>
  <c r="R85" i="5"/>
  <c r="R87" i="5" s="1"/>
  <c r="AM85" i="5"/>
  <c r="AM87" i="5" s="1"/>
  <c r="AA85" i="5"/>
  <c r="AA87" i="5" s="1"/>
  <c r="O85" i="5"/>
  <c r="O87" i="5" s="1"/>
  <c r="P85" i="5"/>
  <c r="P87" i="5" s="1"/>
  <c r="AB85" i="5"/>
  <c r="AB87" i="5" s="1"/>
  <c r="Q85" i="5"/>
  <c r="Q87" i="5" s="1"/>
  <c r="I85" i="5"/>
  <c r="I87" i="5" s="1"/>
  <c r="I98" i="4"/>
  <c r="I100" i="4" s="1"/>
  <c r="F98" i="4"/>
  <c r="F100" i="4" s="1"/>
  <c r="H98" i="4"/>
  <c r="H100" i="4" s="1"/>
  <c r="J98" i="4"/>
  <c r="J100" i="4" s="1"/>
  <c r="J95" i="2"/>
  <c r="J97" i="2" s="1"/>
  <c r="G95" i="2"/>
  <c r="G97" i="2" s="1"/>
  <c r="K96" i="3"/>
  <c r="K98" i="3" s="1"/>
  <c r="W96" i="3"/>
  <c r="W98" i="3" s="1"/>
  <c r="AI96" i="3"/>
  <c r="AI98" i="3" s="1"/>
  <c r="X96" i="3"/>
  <c r="X98" i="3" s="1"/>
  <c r="AJ96" i="3"/>
  <c r="AJ98" i="3" s="1"/>
  <c r="I96" i="3"/>
  <c r="I98" i="3" s="1"/>
  <c r="M96" i="3"/>
  <c r="M98" i="3" s="1"/>
  <c r="Y96" i="3"/>
  <c r="Y98" i="3" s="1"/>
  <c r="AK96" i="3"/>
  <c r="AK98" i="3" s="1"/>
  <c r="Z95" i="3"/>
  <c r="Z97" i="3" s="1"/>
  <c r="N96" i="3"/>
  <c r="N98" i="3" s="1"/>
  <c r="AL96" i="3"/>
  <c r="AL98" i="3" s="1"/>
  <c r="C95" i="3"/>
  <c r="C97" i="3" s="1"/>
  <c r="O96" i="3"/>
  <c r="O98" i="3" s="1"/>
  <c r="AA96" i="3"/>
  <c r="AA98" i="3" s="1"/>
  <c r="AM96" i="3"/>
  <c r="AM98" i="3" s="1"/>
  <c r="D96" i="3"/>
  <c r="D98" i="3" s="1"/>
  <c r="P96" i="3"/>
  <c r="P98" i="3" s="1"/>
  <c r="AB96" i="3"/>
  <c r="AB98" i="3" s="1"/>
  <c r="AN96" i="3"/>
  <c r="AN98" i="3" s="1"/>
  <c r="E96" i="3"/>
  <c r="E98" i="3" s="1"/>
  <c r="E32" i="3" s="1"/>
  <c r="Q96" i="3"/>
  <c r="Q98" i="3" s="1"/>
  <c r="AC96" i="3"/>
  <c r="AC98" i="3" s="1"/>
  <c r="AO96" i="3"/>
  <c r="AO98" i="3" s="1"/>
  <c r="F96" i="3"/>
  <c r="F98" i="3" s="1"/>
  <c r="R96" i="3"/>
  <c r="R98" i="3" s="1"/>
  <c r="AD96" i="3"/>
  <c r="AD98" i="3" s="1"/>
  <c r="J95" i="3"/>
  <c r="J97" i="3" s="1"/>
  <c r="L96" i="3"/>
  <c r="L98" i="3" s="1"/>
  <c r="D84" i="5"/>
  <c r="D86" i="5" s="1"/>
  <c r="T84" i="5"/>
  <c r="T86" i="5" s="1"/>
  <c r="AJ84" i="5"/>
  <c r="AJ86" i="5" s="1"/>
  <c r="E84" i="5"/>
  <c r="E86" i="5" s="1"/>
  <c r="U84" i="5"/>
  <c r="U86" i="5" s="1"/>
  <c r="AK84" i="5"/>
  <c r="AK86" i="5" s="1"/>
  <c r="F84" i="5"/>
  <c r="F86" i="5" s="1"/>
  <c r="V84" i="5"/>
  <c r="V86" i="5" s="1"/>
  <c r="AL84" i="5"/>
  <c r="AL86" i="5" s="1"/>
  <c r="G84" i="5"/>
  <c r="G86" i="5" s="1"/>
  <c r="W84" i="5"/>
  <c r="W86" i="5" s="1"/>
  <c r="AM84" i="5"/>
  <c r="AM86" i="5" s="1"/>
  <c r="H84" i="5"/>
  <c r="H86" i="5" s="1"/>
  <c r="X84" i="5"/>
  <c r="X86" i="5" s="1"/>
  <c r="AN84" i="5"/>
  <c r="AN86" i="5" s="1"/>
  <c r="I84" i="5"/>
  <c r="I86" i="5" s="1"/>
  <c r="Y84" i="5"/>
  <c r="Y86" i="5" s="1"/>
  <c r="AO84" i="5"/>
  <c r="AO86" i="5" s="1"/>
  <c r="AI85" i="5"/>
  <c r="AI87" i="5" s="1"/>
  <c r="J84" i="5"/>
  <c r="J86" i="5" s="1"/>
  <c r="Z84" i="5"/>
  <c r="Z86" i="5" s="1"/>
  <c r="AP84" i="5"/>
  <c r="AP86" i="5" s="1"/>
  <c r="S85" i="5"/>
  <c r="S87" i="5" s="1"/>
  <c r="K84" i="5"/>
  <c r="K86" i="5" s="1"/>
  <c r="AA84" i="5"/>
  <c r="AA86" i="5" s="1"/>
  <c r="AQ84" i="5"/>
  <c r="AQ86" i="5" s="1"/>
  <c r="L84" i="5"/>
  <c r="L86" i="5" s="1"/>
  <c r="AB84" i="5"/>
  <c r="AB86" i="5" s="1"/>
  <c r="AR84" i="5"/>
  <c r="AR86" i="5" s="1"/>
  <c r="C85" i="5"/>
  <c r="C87" i="5" s="1"/>
  <c r="M84" i="5"/>
  <c r="M86" i="5" s="1"/>
  <c r="AC84" i="5"/>
  <c r="AC86" i="5" s="1"/>
  <c r="AS84" i="5"/>
  <c r="AS86" i="5" s="1"/>
  <c r="N84" i="5"/>
  <c r="N86" i="5" s="1"/>
  <c r="AD84" i="5"/>
  <c r="AD86" i="5" s="1"/>
  <c r="AT84" i="5"/>
  <c r="AT86" i="5" s="1"/>
  <c r="O84" i="5"/>
  <c r="O86" i="5" s="1"/>
  <c r="AE84" i="5"/>
  <c r="AE86" i="5" s="1"/>
  <c r="AU84" i="5"/>
  <c r="AU86" i="5" s="1"/>
  <c r="P84" i="5"/>
  <c r="P86" i="5" s="1"/>
  <c r="AF84" i="5"/>
  <c r="AF86" i="5" s="1"/>
  <c r="AV84" i="5"/>
  <c r="AV86" i="5" s="1"/>
  <c r="Q84" i="5"/>
  <c r="Q86" i="5" s="1"/>
  <c r="AG84" i="5"/>
  <c r="AG86" i="5" s="1"/>
  <c r="AW84" i="5"/>
  <c r="AW86" i="5" s="1"/>
  <c r="R84" i="5"/>
  <c r="R86" i="5" s="1"/>
  <c r="AH84" i="5"/>
  <c r="AH86" i="5" s="1"/>
  <c r="AX84" i="5"/>
  <c r="AX86" i="5" s="1"/>
  <c r="B85" i="5"/>
  <c r="B87" i="5" s="1"/>
  <c r="B84" i="5"/>
  <c r="B86" i="5" s="1"/>
  <c r="D94" i="2"/>
  <c r="D96" i="2" s="1"/>
  <c r="T94" i="2"/>
  <c r="T96" i="2" s="1"/>
  <c r="AJ94" i="2"/>
  <c r="AJ96" i="2" s="1"/>
  <c r="E94" i="2"/>
  <c r="E96" i="2" s="1"/>
  <c r="U94" i="2"/>
  <c r="U96" i="2" s="1"/>
  <c r="AK94" i="2"/>
  <c r="AK96" i="2" s="1"/>
  <c r="F94" i="2"/>
  <c r="F96" i="2" s="1"/>
  <c r="V94" i="2"/>
  <c r="V96" i="2" s="1"/>
  <c r="AL94" i="2"/>
  <c r="AL96" i="2" s="1"/>
  <c r="G94" i="2"/>
  <c r="G96" i="2" s="1"/>
  <c r="W94" i="2"/>
  <c r="W96" i="2" s="1"/>
  <c r="AM94" i="2"/>
  <c r="AM96" i="2" s="1"/>
  <c r="H94" i="2"/>
  <c r="H96" i="2" s="1"/>
  <c r="X94" i="2"/>
  <c r="X96" i="2" s="1"/>
  <c r="AN94" i="2"/>
  <c r="AN96" i="2" s="1"/>
  <c r="AI95" i="2"/>
  <c r="AI97" i="2" s="1"/>
  <c r="I94" i="2"/>
  <c r="I96" i="2" s="1"/>
  <c r="Y94" i="2"/>
  <c r="Y96" i="2" s="1"/>
  <c r="AO94" i="2"/>
  <c r="AO96" i="2" s="1"/>
  <c r="J94" i="2"/>
  <c r="J96" i="2" s="1"/>
  <c r="Z94" i="2"/>
  <c r="Z96" i="2" s="1"/>
  <c r="AP94" i="2"/>
  <c r="AP96" i="2" s="1"/>
  <c r="K94" i="2"/>
  <c r="K96" i="2" s="1"/>
  <c r="AA94" i="2"/>
  <c r="AA96" i="2" s="1"/>
  <c r="AQ94" i="2"/>
  <c r="AQ96" i="2" s="1"/>
  <c r="S95" i="2"/>
  <c r="S97" i="2" s="1"/>
  <c r="L94" i="2"/>
  <c r="L96" i="2" s="1"/>
  <c r="AB94" i="2"/>
  <c r="AB96" i="2" s="1"/>
  <c r="AR94" i="2"/>
  <c r="AR96" i="2" s="1"/>
  <c r="C95" i="2"/>
  <c r="C97" i="2" s="1"/>
  <c r="M94" i="2"/>
  <c r="M96" i="2" s="1"/>
  <c r="AC94" i="2"/>
  <c r="AC96" i="2" s="1"/>
  <c r="AS94" i="2"/>
  <c r="AS96" i="2" s="1"/>
  <c r="N94" i="2"/>
  <c r="N96" i="2" s="1"/>
  <c r="AD94" i="2"/>
  <c r="AD96" i="2" s="1"/>
  <c r="AT94" i="2"/>
  <c r="AT96" i="2" s="1"/>
  <c r="O94" i="2"/>
  <c r="O96" i="2" s="1"/>
  <c r="AE94" i="2"/>
  <c r="AE96" i="2" s="1"/>
  <c r="AU94" i="2"/>
  <c r="AU96" i="2" s="1"/>
  <c r="P94" i="2"/>
  <c r="P96" i="2" s="1"/>
  <c r="AF94" i="2"/>
  <c r="AF96" i="2" s="1"/>
  <c r="AV94" i="2"/>
  <c r="AV96" i="2" s="1"/>
  <c r="Q94" i="2"/>
  <c r="Q96" i="2" s="1"/>
  <c r="AG94" i="2"/>
  <c r="AG96" i="2" s="1"/>
  <c r="AW94" i="2"/>
  <c r="AW96" i="2" s="1"/>
  <c r="R94" i="2"/>
  <c r="R96" i="2" s="1"/>
  <c r="AH94" i="2"/>
  <c r="AH96" i="2" s="1"/>
  <c r="AX94" i="2"/>
  <c r="AX96" i="2" s="1"/>
  <c r="D97" i="4"/>
  <c r="D99" i="4" s="1"/>
  <c r="T97" i="4"/>
  <c r="T99" i="4" s="1"/>
  <c r="AJ97" i="4"/>
  <c r="AJ99" i="4" s="1"/>
  <c r="E97" i="4"/>
  <c r="E99" i="4" s="1"/>
  <c r="U97" i="4"/>
  <c r="U99" i="4" s="1"/>
  <c r="AK97" i="4"/>
  <c r="AK99" i="4" s="1"/>
  <c r="F97" i="4"/>
  <c r="F99" i="4" s="1"/>
  <c r="V97" i="4"/>
  <c r="V99" i="4" s="1"/>
  <c r="AL97" i="4"/>
  <c r="AL99" i="4" s="1"/>
  <c r="G97" i="4"/>
  <c r="G99" i="4" s="1"/>
  <c r="W97" i="4"/>
  <c r="W99" i="4" s="1"/>
  <c r="AM97" i="4"/>
  <c r="AM99" i="4" s="1"/>
  <c r="H97" i="4"/>
  <c r="H99" i="4" s="1"/>
  <c r="X97" i="4"/>
  <c r="X99" i="4" s="1"/>
  <c r="AN97" i="4"/>
  <c r="AN99" i="4" s="1"/>
  <c r="I97" i="4"/>
  <c r="I99" i="4" s="1"/>
  <c r="Y97" i="4"/>
  <c r="Y99" i="4" s="1"/>
  <c r="AO97" i="4"/>
  <c r="AO99" i="4" s="1"/>
  <c r="J97" i="4"/>
  <c r="J99" i="4" s="1"/>
  <c r="Z97" i="4"/>
  <c r="Z99" i="4" s="1"/>
  <c r="AP97" i="4"/>
  <c r="AP99" i="4" s="1"/>
  <c r="S98" i="4"/>
  <c r="S100" i="4" s="1"/>
  <c r="K97" i="4"/>
  <c r="K99" i="4" s="1"/>
  <c r="AA97" i="4"/>
  <c r="AA99" i="4" s="1"/>
  <c r="AQ97" i="4"/>
  <c r="AQ99" i="4" s="1"/>
  <c r="L97" i="4"/>
  <c r="L99" i="4" s="1"/>
  <c r="AB97" i="4"/>
  <c r="AB99" i="4" s="1"/>
  <c r="AR97" i="4"/>
  <c r="AR99" i="4" s="1"/>
  <c r="M97" i="4"/>
  <c r="M99" i="4" s="1"/>
  <c r="AC97" i="4"/>
  <c r="AC99" i="4" s="1"/>
  <c r="AS97" i="4"/>
  <c r="AS99" i="4" s="1"/>
  <c r="C98" i="4"/>
  <c r="C100" i="4" s="1"/>
  <c r="N97" i="4"/>
  <c r="N99" i="4" s="1"/>
  <c r="AD97" i="4"/>
  <c r="AD99" i="4" s="1"/>
  <c r="AT97" i="4"/>
  <c r="AT99" i="4" s="1"/>
  <c r="O97" i="4"/>
  <c r="O99" i="4" s="1"/>
  <c r="AE97" i="4"/>
  <c r="AE99" i="4" s="1"/>
  <c r="AU97" i="4"/>
  <c r="AU99" i="4" s="1"/>
  <c r="P97" i="4"/>
  <c r="P99" i="4" s="1"/>
  <c r="AF97" i="4"/>
  <c r="AF99" i="4" s="1"/>
  <c r="AV97" i="4"/>
  <c r="AV99" i="4" s="1"/>
  <c r="Q97" i="4"/>
  <c r="Q99" i="4" s="1"/>
  <c r="AG97" i="4"/>
  <c r="AG99" i="4" s="1"/>
  <c r="AW97" i="4"/>
  <c r="AW99" i="4" s="1"/>
  <c r="R97" i="4"/>
  <c r="R99" i="4" s="1"/>
  <c r="AH97" i="4"/>
  <c r="AH99" i="4" s="1"/>
  <c r="AX97" i="4"/>
  <c r="AX99" i="4" s="1"/>
  <c r="K95" i="3"/>
  <c r="K97" i="3" s="1"/>
  <c r="AA95" i="3"/>
  <c r="AA97" i="3" s="1"/>
  <c r="L95" i="3"/>
  <c r="L97" i="3" s="1"/>
  <c r="AB95" i="3"/>
  <c r="AB97" i="3" s="1"/>
  <c r="M95" i="3"/>
  <c r="M97" i="3" s="1"/>
  <c r="AC95" i="3"/>
  <c r="AC97" i="3" s="1"/>
  <c r="N95" i="3"/>
  <c r="N97" i="3" s="1"/>
  <c r="AD95" i="3"/>
  <c r="AD97" i="3" s="1"/>
  <c r="J96" i="3"/>
  <c r="J98" i="3" s="1"/>
  <c r="O95" i="3"/>
  <c r="O97" i="3" s="1"/>
  <c r="AE95" i="3"/>
  <c r="AE97" i="3" s="1"/>
  <c r="P95" i="3"/>
  <c r="P97" i="3" s="1"/>
  <c r="AF95" i="3"/>
  <c r="AF97" i="3" s="1"/>
  <c r="Q95" i="3"/>
  <c r="Q97" i="3" s="1"/>
  <c r="AG95" i="3"/>
  <c r="AG97" i="3" s="1"/>
  <c r="Z96" i="3"/>
  <c r="Z98" i="3" s="1"/>
  <c r="R95" i="3"/>
  <c r="R97" i="3" s="1"/>
  <c r="AH95" i="3"/>
  <c r="AH97" i="3" s="1"/>
  <c r="S95" i="3"/>
  <c r="S97" i="3" s="1"/>
  <c r="AI95" i="3"/>
  <c r="AI97" i="3" s="1"/>
  <c r="C96" i="3"/>
  <c r="C98" i="3" s="1"/>
  <c r="D95" i="3"/>
  <c r="D97" i="3" s="1"/>
  <c r="T95" i="3"/>
  <c r="T97" i="3" s="1"/>
  <c r="AJ95" i="3"/>
  <c r="AJ97" i="3" s="1"/>
  <c r="E95" i="3"/>
  <c r="E97" i="3" s="1"/>
  <c r="U95" i="3"/>
  <c r="U97" i="3" s="1"/>
  <c r="AK95" i="3"/>
  <c r="AK97" i="3" s="1"/>
  <c r="F95" i="3"/>
  <c r="F97" i="3" s="1"/>
  <c r="V95" i="3"/>
  <c r="V97" i="3" s="1"/>
  <c r="AL95" i="3"/>
  <c r="AL97" i="3" s="1"/>
  <c r="G95" i="3"/>
  <c r="G97" i="3" s="1"/>
  <c r="W95" i="3"/>
  <c r="W97" i="3" s="1"/>
  <c r="AM95" i="3"/>
  <c r="AM97" i="3" s="1"/>
  <c r="H95" i="3"/>
  <c r="H97" i="3" s="1"/>
  <c r="X95" i="3"/>
  <c r="X97" i="3" s="1"/>
  <c r="AN95" i="3"/>
  <c r="AN97" i="3" s="1"/>
  <c r="I95" i="3"/>
  <c r="I97" i="3" s="1"/>
  <c r="Y95" i="3"/>
  <c r="Y97" i="3" s="1"/>
  <c r="AO95" i="3"/>
  <c r="AO97" i="3" s="1"/>
  <c r="C98" i="1"/>
  <c r="C100" i="1" s="1"/>
  <c r="AI99" i="1"/>
  <c r="AI101" i="1" s="1"/>
  <c r="S99" i="1"/>
  <c r="S101" i="1" s="1"/>
  <c r="D98" i="1"/>
  <c r="D100" i="1" s="1"/>
  <c r="T98" i="1"/>
  <c r="T100" i="1" s="1"/>
  <c r="AJ98" i="1"/>
  <c r="AJ100" i="1" s="1"/>
  <c r="C99" i="1"/>
  <c r="C101" i="1" s="1"/>
  <c r="E98" i="1"/>
  <c r="E100" i="1" s="1"/>
  <c r="U98" i="1"/>
  <c r="U100" i="1" s="1"/>
  <c r="AK98" i="1"/>
  <c r="AK100" i="1" s="1"/>
  <c r="F98" i="1"/>
  <c r="F100" i="1" s="1"/>
  <c r="V98" i="1"/>
  <c r="V100" i="1" s="1"/>
  <c r="AL98" i="1"/>
  <c r="AL100" i="1" s="1"/>
  <c r="G98" i="1"/>
  <c r="G100" i="1" s="1"/>
  <c r="W98" i="1"/>
  <c r="W100" i="1" s="1"/>
  <c r="AM98" i="1"/>
  <c r="AM100" i="1" s="1"/>
  <c r="H98" i="1"/>
  <c r="H100" i="1" s="1"/>
  <c r="X98" i="1"/>
  <c r="X100" i="1" s="1"/>
  <c r="AN98" i="1"/>
  <c r="AN100" i="1" s="1"/>
  <c r="I98" i="1"/>
  <c r="I100" i="1" s="1"/>
  <c r="Y98" i="1"/>
  <c r="Y100" i="1" s="1"/>
  <c r="AO98" i="1"/>
  <c r="AO100" i="1" s="1"/>
  <c r="J98" i="1"/>
  <c r="J100" i="1" s="1"/>
  <c r="Z98" i="1"/>
  <c r="Z100" i="1" s="1"/>
  <c r="AP98" i="1"/>
  <c r="AP100" i="1" s="1"/>
  <c r="K98" i="1"/>
  <c r="K100" i="1" s="1"/>
  <c r="AA98" i="1"/>
  <c r="AA100" i="1" s="1"/>
  <c r="AQ98" i="1"/>
  <c r="AQ100" i="1" s="1"/>
  <c r="L98" i="1"/>
  <c r="L100" i="1" s="1"/>
  <c r="AB98" i="1"/>
  <c r="AB100" i="1" s="1"/>
  <c r="AR98" i="1"/>
  <c r="AR100" i="1" s="1"/>
  <c r="M98" i="1"/>
  <c r="M100" i="1" s="1"/>
  <c r="AC98" i="1"/>
  <c r="AC100" i="1" s="1"/>
  <c r="AS98" i="1"/>
  <c r="AS100" i="1" s="1"/>
  <c r="N98" i="1"/>
  <c r="N100" i="1" s="1"/>
  <c r="AD98" i="1"/>
  <c r="AD100" i="1" s="1"/>
  <c r="AT98" i="1"/>
  <c r="AT100" i="1" s="1"/>
  <c r="O98" i="1"/>
  <c r="O100" i="1" s="1"/>
  <c r="AE98" i="1"/>
  <c r="AE100" i="1" s="1"/>
  <c r="AU98" i="1"/>
  <c r="AU100" i="1" s="1"/>
  <c r="P98" i="1"/>
  <c r="P100" i="1" s="1"/>
  <c r="AF98" i="1"/>
  <c r="AF100" i="1" s="1"/>
  <c r="AV98" i="1"/>
  <c r="AV100" i="1" s="1"/>
  <c r="Q98" i="1"/>
  <c r="Q100" i="1" s="1"/>
  <c r="AG98" i="1"/>
  <c r="AG100" i="1" s="1"/>
  <c r="AW98" i="1"/>
  <c r="AW100" i="1" s="1"/>
  <c r="R98" i="1"/>
  <c r="R100" i="1" s="1"/>
  <c r="AH98" i="1"/>
  <c r="AH100" i="1" s="1"/>
  <c r="AX98" i="1"/>
  <c r="AX100" i="1" s="1"/>
  <c r="AV32" i="5"/>
  <c r="AX32" i="5"/>
  <c r="AW32" i="5" l="1"/>
  <c r="AP32" i="5"/>
  <c r="J32" i="5"/>
  <c r="AO32" i="5"/>
  <c r="I32" i="5"/>
  <c r="AN32" i="5"/>
  <c r="P32" i="5"/>
  <c r="H32" i="5"/>
  <c r="AM32" i="5"/>
  <c r="G32" i="5"/>
  <c r="I32" i="3"/>
  <c r="N32" i="5"/>
  <c r="AL32" i="5"/>
  <c r="F32" i="5"/>
  <c r="D32" i="3"/>
  <c r="F32" i="3"/>
  <c r="AW32" i="4"/>
  <c r="Q32" i="4"/>
  <c r="AK32" i="5"/>
  <c r="M32" i="5"/>
  <c r="E32" i="5"/>
  <c r="C32" i="3"/>
  <c r="AX32" i="4"/>
  <c r="T32" i="5"/>
  <c r="AR32" i="5"/>
  <c r="L32" i="5"/>
  <c r="C32" i="5"/>
  <c r="W32" i="4"/>
  <c r="AM32" i="3"/>
  <c r="U32" i="4"/>
  <c r="AC32" i="4"/>
  <c r="AB32" i="4"/>
  <c r="AA32" i="4"/>
  <c r="Z32" i="4"/>
  <c r="Y32" i="4"/>
  <c r="AT32" i="5"/>
  <c r="AD32" i="5"/>
  <c r="AN32" i="3"/>
  <c r="AA32" i="5"/>
  <c r="Z32" i="5"/>
  <c r="Q32" i="5"/>
  <c r="AF32" i="5"/>
  <c r="J32" i="3"/>
  <c r="L32" i="3"/>
  <c r="Y32" i="5"/>
  <c r="X32" i="5"/>
  <c r="V32" i="4"/>
  <c r="AC32" i="3"/>
  <c r="N32" i="4"/>
  <c r="AR32" i="4"/>
  <c r="L32" i="4"/>
  <c r="AP32" i="4"/>
  <c r="J32" i="4"/>
  <c r="AL32" i="4"/>
  <c r="F32" i="4"/>
  <c r="AJ32" i="4"/>
  <c r="D32" i="4"/>
  <c r="W32" i="5"/>
  <c r="S32" i="4"/>
  <c r="AU32" i="4"/>
  <c r="O32" i="4"/>
  <c r="AS32" i="4"/>
  <c r="M32" i="4"/>
  <c r="V32" i="5"/>
  <c r="H32" i="3"/>
  <c r="G32" i="3"/>
  <c r="AO32" i="3"/>
  <c r="R32" i="4"/>
  <c r="Y32" i="3"/>
  <c r="D32" i="5"/>
  <c r="AH32" i="5"/>
  <c r="AA32" i="3"/>
  <c r="AE32" i="5"/>
  <c r="AS32" i="5"/>
  <c r="AC32" i="5"/>
  <c r="AV32" i="4"/>
  <c r="P32" i="4"/>
  <c r="AT32" i="4"/>
  <c r="AQ32" i="4"/>
  <c r="K32" i="4"/>
  <c r="AK32" i="4"/>
  <c r="E32" i="4"/>
  <c r="AI32" i="4"/>
  <c r="C32" i="4"/>
  <c r="AF32" i="4"/>
  <c r="U32" i="5"/>
  <c r="X32" i="4"/>
  <c r="Z32" i="3"/>
  <c r="X32" i="3"/>
  <c r="AB32" i="3"/>
  <c r="K32" i="3"/>
  <c r="AE32" i="4"/>
  <c r="T32" i="4"/>
  <c r="AJ32" i="5"/>
  <c r="AG32" i="5"/>
  <c r="AB32" i="5"/>
  <c r="AD32" i="4"/>
  <c r="AI32" i="5"/>
  <c r="S32" i="5"/>
  <c r="R32" i="5"/>
  <c r="AU32" i="5"/>
  <c r="O32" i="5"/>
  <c r="AQ32" i="5"/>
  <c r="K32" i="5"/>
  <c r="AO32" i="4"/>
  <c r="I32" i="4"/>
  <c r="AN32" i="4"/>
  <c r="H32" i="4"/>
  <c r="AM32" i="4"/>
  <c r="G32" i="4"/>
  <c r="AH32" i="4"/>
  <c r="AG32" i="4"/>
  <c r="AL32" i="3"/>
  <c r="AK32" i="3"/>
  <c r="AJ32" i="3"/>
  <c r="AI32" i="3"/>
  <c r="AH32" i="3"/>
  <c r="AG32" i="3"/>
  <c r="AF32" i="3"/>
  <c r="AE32" i="3"/>
  <c r="AD32" i="3"/>
  <c r="W32" i="3"/>
  <c r="V32" i="3"/>
  <c r="U32" i="3"/>
  <c r="T32" i="3"/>
  <c r="S32" i="3"/>
  <c r="R32" i="3"/>
  <c r="Q32" i="3"/>
  <c r="P32" i="3"/>
  <c r="O32" i="3"/>
  <c r="M32" i="3"/>
  <c r="N32" i="3"/>
  <c r="B32" i="4"/>
  <c r="B32" i="3"/>
  <c r="B32" i="5" l="1"/>
  <c r="AX32" i="2" l="1"/>
  <c r="M32" i="2"/>
  <c r="AR32" i="2"/>
  <c r="L32" i="2"/>
  <c r="K32" i="2"/>
  <c r="AS32" i="2"/>
  <c r="AW32" i="2"/>
  <c r="AV32" i="2"/>
  <c r="AU32" i="2"/>
  <c r="S32" i="2"/>
  <c r="V32" i="2"/>
  <c r="T32" i="2"/>
  <c r="R32" i="2"/>
  <c r="U32" i="2"/>
  <c r="AT32" i="2"/>
  <c r="N32" i="2"/>
  <c r="AP32" i="2"/>
  <c r="J32" i="2"/>
  <c r="AO32" i="2"/>
  <c r="I32" i="2"/>
  <c r="AN32" i="2"/>
  <c r="H32" i="2"/>
  <c r="AQ32" i="2"/>
  <c r="AM32" i="2"/>
  <c r="AL32" i="2"/>
  <c r="Q32" i="2"/>
  <c r="P32" i="2"/>
  <c r="O32" i="2"/>
  <c r="Z32" i="2"/>
  <c r="Y32" i="2"/>
  <c r="X32" i="2"/>
  <c r="W32" i="2"/>
  <c r="B32" i="2"/>
  <c r="G32" i="2"/>
  <c r="F32" i="2"/>
  <c r="AK32" i="2"/>
  <c r="E32" i="2"/>
  <c r="AJ32" i="2"/>
  <c r="D32" i="2"/>
  <c r="C32" i="2"/>
  <c r="AH32" i="2"/>
  <c r="AG32" i="2"/>
  <c r="AF32" i="2"/>
  <c r="AE32" i="2"/>
  <c r="AD32" i="2"/>
  <c r="AC32" i="2"/>
  <c r="AB32" i="2"/>
  <c r="AA32" i="2"/>
  <c r="AI32" i="2"/>
  <c r="B98" i="1" l="1"/>
  <c r="B100" i="1" s="1"/>
  <c r="B99" i="1"/>
  <c r="B101" i="1" s="1"/>
</calcChain>
</file>

<file path=xl/sharedStrings.xml><?xml version="1.0" encoding="utf-8"?>
<sst xmlns="http://schemas.openxmlformats.org/spreadsheetml/2006/main" count="506" uniqueCount="69">
  <si>
    <t>FINAL CONDITION SCORE</t>
  </si>
  <si>
    <t>Instructions</t>
  </si>
  <si>
    <t>The final condition score will be displayed in the green cell at the end of the column.</t>
  </si>
  <si>
    <t>The data from multiple sites can be pasted into the data frame, with one site per column.</t>
  </si>
  <si>
    <t>A field site is represented by a column.</t>
  </si>
  <si>
    <t>In the same column, type or paste the values of the variables measured from the field plot. Values that are not relevant to the ecosystem can be left blank or filled with NAs.</t>
  </si>
  <si>
    <t>Ensemble prediction (MEAN un-scaled)</t>
  </si>
  <si>
    <t>Site</t>
  </si>
  <si>
    <t>Ensemble prediction (MEDIAN un-scaled)</t>
  </si>
  <si>
    <t>Example 1</t>
  </si>
  <si>
    <t>Example 2</t>
  </si>
  <si>
    <t>NA</t>
  </si>
  <si>
    <t>Cover conifer tree</t>
  </si>
  <si>
    <t>Cover broadleaf tree</t>
  </si>
  <si>
    <t>No large conifer</t>
  </si>
  <si>
    <t>No saplings</t>
  </si>
  <si>
    <t>Cover all shrubs</t>
  </si>
  <si>
    <t>Cover berry plants</t>
  </si>
  <si>
    <t>Cover all succulents</t>
  </si>
  <si>
    <t>Cover Fabaceae</t>
  </si>
  <si>
    <t>Cover Artemisia</t>
  </si>
  <si>
    <t>Cover all perennial grasses sedges</t>
  </si>
  <si>
    <t>Cover all annual grasses sedges</t>
  </si>
  <si>
    <t>Cover perennial forbs</t>
  </si>
  <si>
    <t>Cover annual forbs</t>
  </si>
  <si>
    <t>Total vegetation cover</t>
  </si>
  <si>
    <t>Richness all shrubs</t>
  </si>
  <si>
    <t>Richness all grasses sedges</t>
  </si>
  <si>
    <t>Richness all forbs</t>
  </si>
  <si>
    <t>Max height exposed roots pedestals</t>
  </si>
  <si>
    <t>Cover litter</t>
  </si>
  <si>
    <t>Cover dead wood</t>
  </si>
  <si>
    <t>Model 1</t>
  </si>
  <si>
    <t>Model 2</t>
  </si>
  <si>
    <t>Model 3</t>
  </si>
  <si>
    <t>Model 4</t>
  </si>
  <si>
    <t>Model 5</t>
  </si>
  <si>
    <t>Model 6</t>
  </si>
  <si>
    <t>Model 7</t>
  </si>
  <si>
    <t>Model 8</t>
  </si>
  <si>
    <t>Model 9</t>
  </si>
  <si>
    <t>Model 10</t>
  </si>
  <si>
    <t>Model 11</t>
  </si>
  <si>
    <t>Model 12</t>
  </si>
  <si>
    <t>Model 13</t>
  </si>
  <si>
    <t>Model 14</t>
  </si>
  <si>
    <t>Model 15</t>
  </si>
  <si>
    <t>Model 16</t>
  </si>
  <si>
    <t>Model 17</t>
  </si>
  <si>
    <t>Model 18</t>
  </si>
  <si>
    <t>Model 19</t>
  </si>
  <si>
    <t>Model 20</t>
  </si>
  <si>
    <t>Model 21</t>
  </si>
  <si>
    <t>Model 22</t>
  </si>
  <si>
    <t>Model 23</t>
  </si>
  <si>
    <t>Model 24</t>
  </si>
  <si>
    <t>Model 25</t>
  </si>
  <si>
    <t>Model 26</t>
  </si>
  <si>
    <t>Model 27</t>
  </si>
  <si>
    <t>Model 28</t>
  </si>
  <si>
    <t>Model 29</t>
  </si>
  <si>
    <t>Model 30</t>
  </si>
  <si>
    <t>Back-transformed prediction (for MEAN)</t>
  </si>
  <si>
    <t>Back-transformed prediction (for MEDIAN)</t>
  </si>
  <si>
    <t>Rangeland condition metric for Boreal Coniferous Forest</t>
  </si>
  <si>
    <t>Rangeland condition metric for High Mountain Steppe</t>
  </si>
  <si>
    <t>Rangeland condition metric for Moderate Dry Steppe</t>
  </si>
  <si>
    <t>Rangeland condition metric for Dry Steppe</t>
  </si>
  <si>
    <t>Rangeland condition metric for Extreme Arid Desert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</si>
</sst>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
      <b/>
      <sz val="22"/>
      <color theme="1"/>
      <name val="Calibri"/>
      <family val="2"/>
      <scheme val="minor"/>
    </font>
    <font>
      <sz val="12"/>
      <color theme="1"/>
      <name val="Calibri"/>
      <family val="2"/>
      <scheme val="minor"/>
    </font>
    <font>
      <b/>
      <sz val="12"/>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2" tint="-0.249977111117893"/>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applyBorder="1"/>
    <xf numFmtId="0" fontId="0" fillId="0" borderId="0" xfId="0" applyFill="1" applyBorder="1"/>
    <xf numFmtId="0" fontId="4" fillId="0" borderId="0" xfId="0" applyFont="1" applyBorder="1"/>
    <xf numFmtId="0" fontId="3" fillId="0" borderId="0" xfId="0" applyFont="1" applyBorder="1"/>
    <xf numFmtId="0" fontId="5" fillId="0" borderId="0" xfId="0" applyFont="1" applyBorder="1"/>
    <xf numFmtId="0" fontId="1" fillId="0" borderId="0" xfId="0" applyFont="1" applyBorder="1"/>
    <xf numFmtId="0" fontId="0" fillId="2" borderId="0" xfId="0" applyFill="1" applyBorder="1" applyAlignment="1">
      <alignment horizontal="left"/>
    </xf>
    <xf numFmtId="0" fontId="2" fillId="0" borderId="0" xfId="0" applyFont="1" applyFill="1" applyBorder="1" applyAlignment="1">
      <alignment horizontal="left"/>
    </xf>
    <xf numFmtId="0" fontId="6" fillId="0" borderId="0" xfId="0" applyFont="1" applyBorder="1"/>
    <xf numFmtId="0" fontId="0" fillId="4" borderId="0" xfId="0" applyFill="1" applyBorder="1"/>
    <xf numFmtId="0" fontId="2" fillId="0" borderId="0" xfId="0" applyFont="1" applyBorder="1"/>
    <xf numFmtId="1" fontId="3" fillId="3" borderId="0" xfId="0" applyNumberFormat="1" applyFont="1" applyFill="1" applyBorder="1" applyAlignment="1">
      <alignment horizontal="left"/>
    </xf>
    <xf numFmtId="0" fontId="0" fillId="0" borderId="0" xfId="0" applyBorder="1" applyAlignment="1">
      <alignment horizontal="left"/>
    </xf>
    <xf numFmtId="164" fontId="0" fillId="2" borderId="0" xfId="0" applyNumberFormat="1" applyFill="1" applyAlignment="1">
      <alignment horizontal="left"/>
    </xf>
    <xf numFmtId="0" fontId="0" fillId="0" borderId="0" xfId="0" applyAlignment="1">
      <alignment horizontal="left"/>
    </xf>
    <xf numFmtId="0" fontId="0" fillId="4" borderId="0" xfId="0" applyFill="1" applyBorder="1" applyAlignment="1">
      <alignment horizontal="left"/>
    </xf>
    <xf numFmtId="164" fontId="0" fillId="0" borderId="0" xfId="0" applyNumberFormat="1" applyBorder="1" applyAlignment="1">
      <alignment horizontal="left"/>
    </xf>
    <xf numFmtId="0" fontId="1" fillId="0" borderId="0" xfId="0" applyFont="1" applyAlignment="1">
      <alignment horizontal="left"/>
    </xf>
    <xf numFmtId="164" fontId="1" fillId="2" borderId="0" xfId="0" applyNumberFormat="1" applyFont="1" applyFill="1" applyAlignment="1">
      <alignment horizontal="left"/>
    </xf>
    <xf numFmtId="0" fontId="0" fillId="0" borderId="0" xfId="0" applyFill="1" applyBorder="1" applyAlignment="1">
      <alignment horizontal="left"/>
    </xf>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45"/>
  <sheetViews>
    <sheetView workbookViewId="0">
      <selection activeCell="A2" sqref="A2"/>
    </sheetView>
  </sheetViews>
  <sheetFormatPr defaultColWidth="9.1796875" defaultRowHeight="14.5" x14ac:dyDescent="0.35"/>
  <cols>
    <col min="1" max="1" width="50.54296875" style="1" customWidth="1"/>
    <col min="2" max="2" width="12.453125" style="13" customWidth="1"/>
    <col min="3" max="3" width="11.36328125" style="13" customWidth="1"/>
    <col min="4" max="4" width="18.1796875" style="13" bestFit="1" customWidth="1"/>
    <col min="5" max="5" width="13.81640625" style="13" bestFit="1" customWidth="1"/>
    <col min="6" max="29" width="12.453125" style="13" customWidth="1"/>
    <col min="30" max="50" width="12.453125" style="1" customWidth="1"/>
    <col min="51" max="16384" width="9.1796875" style="1"/>
  </cols>
  <sheetData>
    <row r="1" spans="1:50" ht="28.5" x14ac:dyDescent="0.65">
      <c r="A1" s="3" t="s">
        <v>64</v>
      </c>
    </row>
    <row r="3" spans="1:50" ht="15.5" x14ac:dyDescent="0.35">
      <c r="A3" s="4" t="s">
        <v>1</v>
      </c>
    </row>
    <row r="4" spans="1:50" ht="15.5" x14ac:dyDescent="0.35">
      <c r="A4" s="5" t="s">
        <v>4</v>
      </c>
    </row>
    <row r="5" spans="1:50" x14ac:dyDescent="0.35">
      <c r="A5" s="1" t="s">
        <v>5</v>
      </c>
    </row>
    <row r="6" spans="1:50" x14ac:dyDescent="0.35">
      <c r="A6" s="1" t="s">
        <v>2</v>
      </c>
    </row>
    <row r="7" spans="1:50" x14ac:dyDescent="0.35">
      <c r="A7" s="1" t="s">
        <v>3</v>
      </c>
    </row>
    <row r="8" spans="1:50" x14ac:dyDescent="0.35">
      <c r="C8" s="17"/>
      <c r="D8" s="17"/>
      <c r="E8" s="17"/>
      <c r="F8" s="17"/>
      <c r="G8" s="17"/>
    </row>
    <row r="9" spans="1:50" x14ac:dyDescent="0.35">
      <c r="A9" s="6" t="s">
        <v>7</v>
      </c>
      <c r="B9" s="15" t="s">
        <v>9</v>
      </c>
      <c r="C9" s="18" t="s">
        <v>10</v>
      </c>
      <c r="D9" s="18"/>
      <c r="E9" s="18"/>
      <c r="F9" s="18"/>
      <c r="G9" s="18"/>
      <c r="H9" s="15"/>
      <c r="I9" s="15"/>
      <c r="J9" s="15"/>
      <c r="K9" s="15"/>
      <c r="L9" s="15"/>
      <c r="M9" s="15"/>
      <c r="N9" s="15"/>
      <c r="O9" s="15"/>
      <c r="P9" s="15"/>
      <c r="Q9" s="15"/>
      <c r="R9" s="15"/>
      <c r="S9" s="15"/>
      <c r="T9" s="15"/>
      <c r="U9" s="15"/>
      <c r="V9" s="15"/>
      <c r="W9" s="15"/>
      <c r="X9" s="15"/>
      <c r="Y9" s="15"/>
      <c r="Z9" s="15"/>
      <c r="AA9" s="15"/>
      <c r="AB9" s="15"/>
      <c r="AC9" s="15"/>
      <c r="AP9" s="1">
        <v>42</v>
      </c>
      <c r="AQ9" s="1">
        <v>43</v>
      </c>
      <c r="AR9" s="1">
        <v>44</v>
      </c>
      <c r="AS9" s="1">
        <v>45</v>
      </c>
      <c r="AT9" s="1">
        <v>46</v>
      </c>
      <c r="AU9" s="1">
        <v>47</v>
      </c>
      <c r="AV9" s="1">
        <v>48</v>
      </c>
      <c r="AW9" s="1">
        <v>49</v>
      </c>
      <c r="AX9" s="1">
        <v>50</v>
      </c>
    </row>
    <row r="10" spans="1:50" x14ac:dyDescent="0.35">
      <c r="A10" s="1" t="s">
        <v>12</v>
      </c>
      <c r="B10" s="21">
        <v>3</v>
      </c>
      <c r="C10" s="21">
        <v>1</v>
      </c>
      <c r="D10" s="19"/>
      <c r="E10" s="19"/>
      <c r="F10" s="19"/>
      <c r="G10" s="19"/>
      <c r="H10" s="14"/>
      <c r="I10" s="14"/>
      <c r="J10" s="14"/>
      <c r="K10" s="14"/>
      <c r="L10" s="14"/>
      <c r="M10" s="14"/>
      <c r="N10" s="14"/>
      <c r="O10" s="14"/>
      <c r="P10" s="14"/>
      <c r="Q10" s="14"/>
      <c r="R10" s="14"/>
      <c r="S10" s="14"/>
      <c r="T10" s="14"/>
      <c r="U10" s="14"/>
      <c r="V10" s="14"/>
      <c r="W10" s="14"/>
      <c r="X10" s="14"/>
      <c r="Y10" s="14"/>
      <c r="Z10" s="14"/>
      <c r="AA10" s="14"/>
      <c r="AB10" s="14"/>
      <c r="AC10" s="14"/>
      <c r="AD10" s="7"/>
      <c r="AE10" s="7"/>
      <c r="AF10" s="7"/>
      <c r="AG10" s="7"/>
      <c r="AH10" s="7"/>
      <c r="AI10" s="7"/>
      <c r="AJ10" s="7"/>
      <c r="AK10" s="7"/>
      <c r="AL10" s="7"/>
      <c r="AM10" s="7"/>
      <c r="AN10" s="7"/>
      <c r="AO10" s="7"/>
      <c r="AP10" s="7"/>
      <c r="AQ10" s="7"/>
      <c r="AR10" s="7"/>
      <c r="AS10" s="7"/>
      <c r="AT10" s="7"/>
      <c r="AU10" s="7"/>
      <c r="AV10" s="7"/>
      <c r="AW10" s="7"/>
      <c r="AX10" s="7"/>
    </row>
    <row r="11" spans="1:50" x14ac:dyDescent="0.35">
      <c r="A11" s="8" t="s">
        <v>13</v>
      </c>
      <c r="B11" s="21">
        <v>0</v>
      </c>
      <c r="C11" s="21">
        <v>3</v>
      </c>
      <c r="D11" s="19"/>
      <c r="E11" s="19"/>
      <c r="F11" s="19"/>
      <c r="G11" s="19"/>
      <c r="H11" s="14"/>
      <c r="I11" s="14"/>
      <c r="J11" s="14"/>
      <c r="K11" s="14"/>
      <c r="L11" s="14"/>
      <c r="M11" s="14"/>
      <c r="N11" s="14"/>
      <c r="O11" s="14"/>
      <c r="P11" s="14"/>
      <c r="Q11" s="14"/>
      <c r="R11" s="14"/>
      <c r="S11" s="14"/>
      <c r="T11" s="14"/>
      <c r="U11" s="14"/>
      <c r="V11" s="14"/>
      <c r="W11" s="14"/>
      <c r="X11" s="14"/>
      <c r="Y11" s="14"/>
      <c r="Z11" s="14"/>
      <c r="AA11" s="14"/>
      <c r="AB11" s="14"/>
      <c r="AC11" s="14"/>
      <c r="AD11" s="7"/>
      <c r="AE11" s="7"/>
      <c r="AF11" s="7"/>
      <c r="AG11" s="7"/>
      <c r="AH11" s="7"/>
      <c r="AI11" s="7"/>
      <c r="AJ11" s="7"/>
      <c r="AK11" s="7"/>
      <c r="AL11" s="7"/>
      <c r="AM11" s="7"/>
      <c r="AN11" s="7"/>
      <c r="AO11" s="7"/>
      <c r="AP11" s="7"/>
      <c r="AQ11" s="7"/>
      <c r="AR11" s="7"/>
      <c r="AS11" s="7"/>
      <c r="AT11" s="7"/>
      <c r="AU11" s="7"/>
      <c r="AV11" s="7"/>
      <c r="AW11" s="7"/>
      <c r="AX11" s="7"/>
    </row>
    <row r="12" spans="1:50" x14ac:dyDescent="0.35">
      <c r="A12" s="1" t="s">
        <v>14</v>
      </c>
      <c r="B12" s="21">
        <v>2</v>
      </c>
      <c r="C12" s="21">
        <v>0</v>
      </c>
      <c r="D12" s="19"/>
      <c r="E12" s="19"/>
      <c r="F12" s="19"/>
      <c r="G12" s="19"/>
      <c r="H12" s="14"/>
      <c r="I12" s="14"/>
      <c r="J12" s="14"/>
      <c r="K12" s="14"/>
      <c r="L12" s="14"/>
      <c r="M12" s="14"/>
      <c r="N12" s="14"/>
      <c r="O12" s="14"/>
      <c r="P12" s="14"/>
      <c r="Q12" s="14"/>
      <c r="R12" s="14"/>
      <c r="S12" s="14"/>
      <c r="T12" s="14"/>
      <c r="U12" s="14"/>
      <c r="V12" s="14"/>
      <c r="W12" s="14"/>
      <c r="X12" s="14"/>
      <c r="Y12" s="14"/>
      <c r="Z12" s="14"/>
      <c r="AA12" s="14"/>
      <c r="AB12" s="14"/>
      <c r="AC12" s="14"/>
      <c r="AD12" s="7"/>
      <c r="AE12" s="7"/>
      <c r="AF12" s="7"/>
      <c r="AG12" s="7"/>
      <c r="AH12" s="7"/>
      <c r="AI12" s="7"/>
      <c r="AJ12" s="7"/>
      <c r="AK12" s="7"/>
      <c r="AL12" s="7"/>
      <c r="AM12" s="7"/>
      <c r="AN12" s="7"/>
      <c r="AO12" s="7"/>
      <c r="AP12" s="7"/>
      <c r="AQ12" s="7"/>
      <c r="AR12" s="7"/>
      <c r="AS12" s="7"/>
      <c r="AT12" s="7"/>
      <c r="AU12" s="7"/>
      <c r="AV12" s="7"/>
      <c r="AW12" s="7"/>
      <c r="AX12" s="7"/>
    </row>
    <row r="13" spans="1:50" x14ac:dyDescent="0.35">
      <c r="A13" s="1" t="s">
        <v>15</v>
      </c>
      <c r="B13" s="21">
        <v>5</v>
      </c>
      <c r="C13" s="21">
        <v>4</v>
      </c>
      <c r="D13" s="19"/>
      <c r="E13" s="19"/>
      <c r="F13" s="19"/>
      <c r="G13" s="19"/>
      <c r="H13" s="14"/>
      <c r="I13" s="14"/>
      <c r="J13" s="14"/>
      <c r="K13" s="14"/>
      <c r="L13" s="14"/>
      <c r="M13" s="14"/>
      <c r="N13" s="14"/>
      <c r="O13" s="14"/>
      <c r="P13" s="14"/>
      <c r="Q13" s="14"/>
      <c r="R13" s="14"/>
      <c r="S13" s="14"/>
      <c r="T13" s="14"/>
      <c r="U13" s="14"/>
      <c r="V13" s="14"/>
      <c r="W13" s="14"/>
      <c r="X13" s="14"/>
      <c r="Y13" s="14"/>
      <c r="Z13" s="14"/>
      <c r="AA13" s="14"/>
      <c r="AB13" s="14"/>
      <c r="AC13" s="14"/>
      <c r="AD13" s="7"/>
      <c r="AE13" s="7"/>
      <c r="AF13" s="7"/>
      <c r="AG13" s="7"/>
      <c r="AH13" s="7"/>
      <c r="AI13" s="7"/>
      <c r="AJ13" s="7"/>
      <c r="AK13" s="7"/>
      <c r="AL13" s="7"/>
      <c r="AM13" s="7"/>
      <c r="AN13" s="7"/>
      <c r="AO13" s="7"/>
      <c r="AP13" s="7"/>
      <c r="AQ13" s="7"/>
      <c r="AR13" s="7"/>
      <c r="AS13" s="7"/>
      <c r="AT13" s="7"/>
      <c r="AU13" s="7"/>
      <c r="AV13" s="7"/>
      <c r="AW13" s="7"/>
      <c r="AX13" s="7"/>
    </row>
    <row r="14" spans="1:50" x14ac:dyDescent="0.35">
      <c r="A14" s="1" t="s">
        <v>16</v>
      </c>
      <c r="B14" s="21">
        <v>0</v>
      </c>
      <c r="C14" s="21">
        <v>0</v>
      </c>
      <c r="D14" s="19"/>
      <c r="E14" s="19"/>
      <c r="F14" s="19"/>
      <c r="G14" s="19"/>
      <c r="H14" s="14"/>
      <c r="I14" s="14"/>
      <c r="J14" s="14"/>
      <c r="K14" s="14"/>
      <c r="L14" s="14"/>
      <c r="M14" s="14"/>
      <c r="N14" s="14"/>
      <c r="O14" s="14"/>
      <c r="P14" s="14"/>
      <c r="Q14" s="14"/>
      <c r="R14" s="14"/>
      <c r="S14" s="14"/>
      <c r="T14" s="14"/>
      <c r="U14" s="14"/>
      <c r="V14" s="14"/>
      <c r="W14" s="14"/>
      <c r="X14" s="14"/>
      <c r="Y14" s="14"/>
      <c r="Z14" s="14"/>
      <c r="AA14" s="14"/>
      <c r="AB14" s="14"/>
      <c r="AC14" s="14"/>
      <c r="AD14" s="7"/>
      <c r="AE14" s="7"/>
      <c r="AF14" s="7"/>
      <c r="AG14" s="7"/>
      <c r="AH14" s="7"/>
      <c r="AI14" s="7"/>
      <c r="AJ14" s="7"/>
      <c r="AK14" s="7"/>
      <c r="AL14" s="7"/>
      <c r="AM14" s="7"/>
      <c r="AN14" s="7"/>
      <c r="AO14" s="7"/>
      <c r="AP14" s="7"/>
      <c r="AQ14" s="7"/>
      <c r="AR14" s="7"/>
      <c r="AS14" s="7"/>
      <c r="AT14" s="7"/>
      <c r="AU14" s="7"/>
      <c r="AV14" s="7"/>
      <c r="AW14" s="7"/>
      <c r="AX14" s="7"/>
    </row>
    <row r="15" spans="1:50" x14ac:dyDescent="0.35">
      <c r="A15" s="1" t="s">
        <v>17</v>
      </c>
      <c r="B15" s="21">
        <v>0</v>
      </c>
      <c r="C15" s="21">
        <v>0</v>
      </c>
      <c r="D15" s="19"/>
      <c r="E15" s="19"/>
      <c r="F15" s="19"/>
      <c r="G15" s="19"/>
      <c r="H15" s="14"/>
      <c r="I15" s="14"/>
      <c r="J15" s="14"/>
      <c r="K15" s="14"/>
      <c r="L15" s="14"/>
      <c r="M15" s="14"/>
      <c r="N15" s="14"/>
      <c r="O15" s="14"/>
      <c r="P15" s="14"/>
      <c r="Q15" s="14"/>
      <c r="R15" s="14"/>
      <c r="S15" s="14"/>
      <c r="T15" s="14"/>
      <c r="U15" s="14"/>
      <c r="V15" s="14"/>
      <c r="W15" s="14"/>
      <c r="X15" s="14"/>
      <c r="Y15" s="14"/>
      <c r="Z15" s="14"/>
      <c r="AA15" s="14"/>
      <c r="AB15" s="14"/>
      <c r="AC15" s="14"/>
      <c r="AD15" s="7"/>
      <c r="AE15" s="7"/>
      <c r="AF15" s="7"/>
      <c r="AG15" s="7"/>
      <c r="AH15" s="7"/>
      <c r="AI15" s="7"/>
      <c r="AJ15" s="7"/>
      <c r="AK15" s="7"/>
      <c r="AL15" s="7"/>
      <c r="AM15" s="7"/>
      <c r="AN15" s="7"/>
      <c r="AO15" s="7"/>
      <c r="AP15" s="7"/>
      <c r="AQ15" s="7"/>
      <c r="AR15" s="7"/>
      <c r="AS15" s="7"/>
      <c r="AT15" s="7"/>
      <c r="AU15" s="7"/>
      <c r="AV15" s="7"/>
      <c r="AW15" s="7"/>
      <c r="AX15" s="7"/>
    </row>
    <row r="16" spans="1:50" x14ac:dyDescent="0.35">
      <c r="A16" s="1" t="s">
        <v>18</v>
      </c>
      <c r="B16" s="21" t="s">
        <v>11</v>
      </c>
      <c r="C16" s="21" t="s">
        <v>11</v>
      </c>
      <c r="D16" s="19"/>
      <c r="E16" s="19"/>
      <c r="F16" s="19"/>
      <c r="G16" s="19"/>
      <c r="H16" s="14"/>
      <c r="I16" s="14"/>
      <c r="J16" s="14"/>
      <c r="K16" s="14"/>
      <c r="L16" s="14"/>
      <c r="M16" s="14"/>
      <c r="N16" s="14"/>
      <c r="O16" s="14"/>
      <c r="P16" s="14"/>
      <c r="Q16" s="14"/>
      <c r="R16" s="14"/>
      <c r="S16" s="14"/>
      <c r="T16" s="14"/>
      <c r="U16" s="14"/>
      <c r="V16" s="14"/>
      <c r="W16" s="14"/>
      <c r="X16" s="14"/>
      <c r="Y16" s="14"/>
      <c r="Z16" s="14"/>
      <c r="AA16" s="14"/>
      <c r="AB16" s="14"/>
      <c r="AC16" s="14"/>
      <c r="AD16" s="7"/>
      <c r="AE16" s="7"/>
      <c r="AF16" s="7"/>
      <c r="AG16" s="7"/>
      <c r="AH16" s="7"/>
      <c r="AI16" s="7"/>
      <c r="AJ16" s="7"/>
      <c r="AK16" s="7"/>
      <c r="AL16" s="7"/>
      <c r="AM16" s="7"/>
      <c r="AN16" s="7"/>
      <c r="AO16" s="7"/>
      <c r="AP16" s="7"/>
      <c r="AQ16" s="7"/>
      <c r="AR16" s="7"/>
      <c r="AS16" s="7"/>
      <c r="AT16" s="7"/>
      <c r="AU16" s="7"/>
      <c r="AV16" s="7"/>
      <c r="AW16" s="7"/>
      <c r="AX16" s="7"/>
    </row>
    <row r="17" spans="1:50" x14ac:dyDescent="0.35">
      <c r="A17" s="1" t="s">
        <v>19</v>
      </c>
      <c r="B17" s="21" t="s">
        <v>11</v>
      </c>
      <c r="C17" s="21" t="s">
        <v>11</v>
      </c>
      <c r="D17" s="19"/>
      <c r="E17" s="19"/>
      <c r="F17" s="19"/>
      <c r="G17" s="19"/>
      <c r="H17" s="14"/>
      <c r="I17" s="14"/>
      <c r="J17" s="14"/>
      <c r="K17" s="14"/>
      <c r="L17" s="14"/>
      <c r="M17" s="14"/>
      <c r="N17" s="14"/>
      <c r="O17" s="14"/>
      <c r="P17" s="14"/>
      <c r="Q17" s="14"/>
      <c r="R17" s="14"/>
      <c r="S17" s="14"/>
      <c r="T17" s="14"/>
      <c r="U17" s="14"/>
      <c r="V17" s="14"/>
      <c r="W17" s="14"/>
      <c r="X17" s="14"/>
      <c r="Y17" s="14"/>
      <c r="Z17" s="14"/>
      <c r="AA17" s="14"/>
      <c r="AB17" s="14"/>
      <c r="AC17" s="14"/>
      <c r="AD17" s="7"/>
      <c r="AE17" s="7"/>
      <c r="AF17" s="7"/>
      <c r="AG17" s="7"/>
      <c r="AH17" s="7"/>
      <c r="AI17" s="7"/>
      <c r="AJ17" s="7"/>
      <c r="AK17" s="7"/>
      <c r="AL17" s="7"/>
      <c r="AM17" s="7"/>
      <c r="AN17" s="7"/>
      <c r="AO17" s="7"/>
      <c r="AP17" s="7"/>
      <c r="AQ17" s="7"/>
      <c r="AR17" s="7"/>
      <c r="AS17" s="7"/>
      <c r="AT17" s="7"/>
      <c r="AU17" s="7"/>
      <c r="AV17" s="7"/>
      <c r="AW17" s="7"/>
      <c r="AX17" s="7"/>
    </row>
    <row r="18" spans="1:50" x14ac:dyDescent="0.35">
      <c r="A18" s="1" t="s">
        <v>20</v>
      </c>
      <c r="B18" s="21" t="s">
        <v>11</v>
      </c>
      <c r="C18" s="21" t="s">
        <v>11</v>
      </c>
      <c r="D18" s="19"/>
      <c r="E18" s="19"/>
      <c r="F18" s="19"/>
      <c r="G18" s="19"/>
      <c r="H18" s="14"/>
      <c r="I18" s="14"/>
      <c r="J18" s="14"/>
      <c r="K18" s="14"/>
      <c r="L18" s="14"/>
      <c r="M18" s="14"/>
      <c r="N18" s="14"/>
      <c r="O18" s="14"/>
      <c r="P18" s="14"/>
      <c r="Q18" s="14"/>
      <c r="R18" s="14"/>
      <c r="S18" s="14"/>
      <c r="T18" s="14"/>
      <c r="U18" s="14"/>
      <c r="V18" s="14"/>
      <c r="W18" s="14"/>
      <c r="X18" s="14"/>
      <c r="Y18" s="14"/>
      <c r="Z18" s="14"/>
      <c r="AA18" s="14"/>
      <c r="AB18" s="14"/>
      <c r="AC18" s="14"/>
      <c r="AD18" s="7"/>
      <c r="AE18" s="7"/>
      <c r="AF18" s="7"/>
      <c r="AG18" s="7"/>
      <c r="AH18" s="7"/>
      <c r="AI18" s="7"/>
      <c r="AJ18" s="7"/>
      <c r="AK18" s="7"/>
      <c r="AL18" s="7"/>
      <c r="AM18" s="7"/>
      <c r="AN18" s="7"/>
      <c r="AO18" s="7"/>
      <c r="AP18" s="7"/>
      <c r="AQ18" s="7"/>
      <c r="AR18" s="7"/>
      <c r="AS18" s="7"/>
      <c r="AT18" s="7"/>
      <c r="AU18" s="7"/>
      <c r="AV18" s="7"/>
      <c r="AW18" s="7"/>
      <c r="AX18" s="7"/>
    </row>
    <row r="19" spans="1:50" x14ac:dyDescent="0.35">
      <c r="A19" s="1" t="s">
        <v>21</v>
      </c>
      <c r="B19" s="21">
        <v>45</v>
      </c>
      <c r="C19" s="21">
        <v>80</v>
      </c>
      <c r="D19" s="19"/>
      <c r="E19" s="19"/>
      <c r="F19" s="19"/>
      <c r="G19" s="19"/>
      <c r="H19" s="14"/>
      <c r="I19" s="14"/>
      <c r="J19" s="14"/>
      <c r="K19" s="14"/>
      <c r="L19" s="14"/>
      <c r="M19" s="14"/>
      <c r="N19" s="14"/>
      <c r="O19" s="14"/>
      <c r="P19" s="14"/>
      <c r="Q19" s="14"/>
      <c r="R19" s="14"/>
      <c r="S19" s="14"/>
      <c r="T19" s="14"/>
      <c r="U19" s="14"/>
      <c r="V19" s="14"/>
      <c r="W19" s="14"/>
      <c r="X19" s="14"/>
      <c r="Y19" s="14"/>
      <c r="Z19" s="14"/>
      <c r="AA19" s="14"/>
      <c r="AB19" s="14"/>
      <c r="AC19" s="14"/>
      <c r="AD19" s="7"/>
      <c r="AE19" s="7"/>
      <c r="AF19" s="7"/>
      <c r="AG19" s="7"/>
      <c r="AH19" s="7"/>
      <c r="AI19" s="7"/>
      <c r="AJ19" s="7"/>
      <c r="AK19" s="7"/>
      <c r="AL19" s="7"/>
      <c r="AM19" s="7"/>
      <c r="AN19" s="7"/>
      <c r="AO19" s="7"/>
      <c r="AP19" s="7"/>
      <c r="AQ19" s="7"/>
      <c r="AR19" s="7"/>
      <c r="AS19" s="7"/>
      <c r="AT19" s="7"/>
      <c r="AU19" s="7"/>
      <c r="AV19" s="7"/>
      <c r="AW19" s="7"/>
      <c r="AX19" s="7"/>
    </row>
    <row r="20" spans="1:50" x14ac:dyDescent="0.35">
      <c r="A20" s="1" t="s">
        <v>22</v>
      </c>
      <c r="B20" s="21">
        <v>0</v>
      </c>
      <c r="C20" s="21">
        <v>25</v>
      </c>
      <c r="D20" s="19"/>
      <c r="E20" s="19"/>
      <c r="F20" s="19"/>
      <c r="G20" s="19"/>
      <c r="H20" s="14"/>
      <c r="I20" s="14"/>
      <c r="J20" s="14"/>
      <c r="K20" s="14"/>
      <c r="L20" s="14"/>
      <c r="M20" s="14"/>
      <c r="N20" s="14"/>
      <c r="O20" s="14"/>
      <c r="P20" s="14"/>
      <c r="Q20" s="14"/>
      <c r="R20" s="14"/>
      <c r="S20" s="14"/>
      <c r="T20" s="14"/>
      <c r="U20" s="14"/>
      <c r="V20" s="14"/>
      <c r="W20" s="14"/>
      <c r="X20" s="14"/>
      <c r="Y20" s="14"/>
      <c r="Z20" s="14"/>
      <c r="AA20" s="14"/>
      <c r="AB20" s="14"/>
      <c r="AC20" s="14"/>
      <c r="AD20" s="7"/>
      <c r="AE20" s="7"/>
      <c r="AF20" s="7"/>
      <c r="AG20" s="7"/>
      <c r="AH20" s="7"/>
      <c r="AI20" s="7"/>
      <c r="AJ20" s="7"/>
      <c r="AK20" s="7"/>
      <c r="AL20" s="7"/>
      <c r="AM20" s="7"/>
      <c r="AN20" s="7"/>
      <c r="AO20" s="7"/>
      <c r="AP20" s="7"/>
      <c r="AQ20" s="7"/>
      <c r="AR20" s="7"/>
      <c r="AS20" s="7"/>
      <c r="AT20" s="7"/>
      <c r="AU20" s="7"/>
      <c r="AV20" s="7"/>
      <c r="AW20" s="7"/>
      <c r="AX20" s="7"/>
    </row>
    <row r="21" spans="1:50" x14ac:dyDescent="0.35">
      <c r="A21" s="1" t="s">
        <v>23</v>
      </c>
      <c r="B21" s="21">
        <v>15</v>
      </c>
      <c r="C21" s="21">
        <v>1</v>
      </c>
      <c r="D21" s="19"/>
      <c r="E21" s="19"/>
      <c r="F21" s="19"/>
      <c r="G21" s="19"/>
      <c r="H21" s="14"/>
      <c r="I21" s="14"/>
      <c r="J21" s="14"/>
      <c r="K21" s="14"/>
      <c r="L21" s="14"/>
      <c r="M21" s="14"/>
      <c r="N21" s="14"/>
      <c r="O21" s="14"/>
      <c r="P21" s="14"/>
      <c r="Q21" s="14"/>
      <c r="R21" s="14"/>
      <c r="S21" s="14"/>
      <c r="T21" s="14"/>
      <c r="U21" s="14"/>
      <c r="V21" s="14"/>
      <c r="W21" s="14"/>
      <c r="X21" s="14"/>
      <c r="Y21" s="14"/>
      <c r="Z21" s="14"/>
      <c r="AA21" s="14"/>
      <c r="AB21" s="14"/>
      <c r="AC21" s="14"/>
      <c r="AD21" s="7"/>
      <c r="AE21" s="7"/>
      <c r="AF21" s="7"/>
      <c r="AG21" s="7"/>
      <c r="AH21" s="7"/>
      <c r="AI21" s="7"/>
      <c r="AJ21" s="7"/>
      <c r="AK21" s="7"/>
      <c r="AL21" s="7"/>
      <c r="AM21" s="7"/>
      <c r="AN21" s="7"/>
      <c r="AO21" s="7"/>
      <c r="AP21" s="7"/>
      <c r="AQ21" s="7"/>
      <c r="AR21" s="7"/>
      <c r="AS21" s="7"/>
      <c r="AT21" s="7"/>
      <c r="AU21" s="7"/>
      <c r="AV21" s="7"/>
      <c r="AW21" s="7"/>
      <c r="AX21" s="7"/>
    </row>
    <row r="22" spans="1:50" x14ac:dyDescent="0.35">
      <c r="A22" s="1" t="s">
        <v>24</v>
      </c>
      <c r="B22" s="21">
        <v>0</v>
      </c>
      <c r="C22" s="21">
        <v>0</v>
      </c>
      <c r="D22" s="19"/>
      <c r="E22" s="19"/>
      <c r="F22" s="19"/>
      <c r="G22" s="19"/>
      <c r="H22" s="14"/>
      <c r="I22" s="14"/>
      <c r="J22" s="14"/>
      <c r="K22" s="14"/>
      <c r="L22" s="14"/>
      <c r="M22" s="14"/>
      <c r="N22" s="14"/>
      <c r="O22" s="14"/>
      <c r="P22" s="14"/>
      <c r="Q22" s="14"/>
      <c r="R22" s="14"/>
      <c r="S22" s="14"/>
      <c r="T22" s="14"/>
      <c r="U22" s="14"/>
      <c r="V22" s="14"/>
      <c r="W22" s="14"/>
      <c r="X22" s="14"/>
      <c r="Y22" s="14"/>
      <c r="Z22" s="14"/>
      <c r="AA22" s="14"/>
      <c r="AB22" s="14"/>
      <c r="AC22" s="14"/>
      <c r="AD22" s="7"/>
      <c r="AE22" s="7"/>
      <c r="AF22" s="7"/>
      <c r="AG22" s="7"/>
      <c r="AH22" s="7"/>
      <c r="AI22" s="7"/>
      <c r="AJ22" s="7"/>
      <c r="AK22" s="7"/>
      <c r="AL22" s="7"/>
      <c r="AM22" s="7"/>
      <c r="AN22" s="7"/>
      <c r="AO22" s="7"/>
      <c r="AP22" s="7"/>
      <c r="AQ22" s="7"/>
      <c r="AR22" s="7"/>
      <c r="AS22" s="7"/>
      <c r="AT22" s="7"/>
      <c r="AU22" s="7"/>
      <c r="AV22" s="7"/>
      <c r="AW22" s="7"/>
      <c r="AX22" s="7"/>
    </row>
    <row r="23" spans="1:50" x14ac:dyDescent="0.35">
      <c r="A23" s="1" t="s">
        <v>25</v>
      </c>
      <c r="B23" s="21">
        <v>60</v>
      </c>
      <c r="C23" s="21">
        <v>100</v>
      </c>
      <c r="D23" s="19"/>
      <c r="E23" s="19"/>
      <c r="F23" s="19"/>
      <c r="G23" s="19"/>
      <c r="H23" s="14"/>
      <c r="I23" s="14"/>
      <c r="J23" s="14"/>
      <c r="K23" s="14"/>
      <c r="L23" s="14"/>
      <c r="M23" s="14"/>
      <c r="N23" s="14"/>
      <c r="O23" s="14"/>
      <c r="P23" s="14"/>
      <c r="Q23" s="14"/>
      <c r="R23" s="14"/>
      <c r="S23" s="14"/>
      <c r="T23" s="14"/>
      <c r="U23" s="14"/>
      <c r="V23" s="14"/>
      <c r="W23" s="14"/>
      <c r="X23" s="14"/>
      <c r="Y23" s="14"/>
      <c r="Z23" s="14"/>
      <c r="AA23" s="14"/>
      <c r="AB23" s="14"/>
      <c r="AC23" s="14"/>
      <c r="AD23" s="7"/>
      <c r="AE23" s="7"/>
      <c r="AF23" s="7"/>
      <c r="AG23" s="7"/>
      <c r="AH23" s="7"/>
      <c r="AI23" s="7"/>
      <c r="AJ23" s="7"/>
      <c r="AK23" s="7"/>
      <c r="AL23" s="7"/>
      <c r="AM23" s="7"/>
      <c r="AN23" s="7"/>
      <c r="AO23" s="7"/>
      <c r="AP23" s="7"/>
      <c r="AQ23" s="7"/>
      <c r="AR23" s="7"/>
      <c r="AS23" s="7"/>
      <c r="AT23" s="7"/>
      <c r="AU23" s="7"/>
      <c r="AV23" s="7"/>
      <c r="AW23" s="7"/>
      <c r="AX23" s="7"/>
    </row>
    <row r="24" spans="1:50" x14ac:dyDescent="0.35">
      <c r="A24" s="1" t="s">
        <v>26</v>
      </c>
      <c r="B24" s="21">
        <v>0</v>
      </c>
      <c r="C24" s="21">
        <v>0</v>
      </c>
      <c r="D24" s="19"/>
      <c r="E24" s="19"/>
      <c r="F24" s="19"/>
      <c r="G24" s="19"/>
      <c r="H24" s="14"/>
      <c r="I24" s="14"/>
      <c r="J24" s="14"/>
      <c r="K24" s="14"/>
      <c r="L24" s="14"/>
      <c r="M24" s="14"/>
      <c r="N24" s="14"/>
      <c r="O24" s="14"/>
      <c r="P24" s="14"/>
      <c r="Q24" s="14"/>
      <c r="R24" s="14"/>
      <c r="S24" s="14"/>
      <c r="T24" s="14"/>
      <c r="U24" s="14"/>
      <c r="V24" s="14"/>
      <c r="W24" s="14"/>
      <c r="X24" s="14"/>
      <c r="Y24" s="14"/>
      <c r="Z24" s="14"/>
      <c r="AA24" s="14"/>
      <c r="AB24" s="14"/>
      <c r="AC24" s="14"/>
      <c r="AD24" s="7"/>
      <c r="AE24" s="7"/>
      <c r="AF24" s="7"/>
      <c r="AG24" s="7"/>
      <c r="AH24" s="7"/>
      <c r="AI24" s="7"/>
      <c r="AJ24" s="7"/>
      <c r="AK24" s="7"/>
      <c r="AL24" s="7"/>
      <c r="AM24" s="7"/>
      <c r="AN24" s="7"/>
      <c r="AO24" s="7"/>
      <c r="AP24" s="7"/>
      <c r="AQ24" s="7"/>
      <c r="AR24" s="7"/>
      <c r="AS24" s="7"/>
      <c r="AT24" s="7"/>
      <c r="AU24" s="7"/>
      <c r="AV24" s="7"/>
      <c r="AW24" s="7"/>
      <c r="AX24" s="7"/>
    </row>
    <row r="25" spans="1:50" x14ac:dyDescent="0.35">
      <c r="A25" s="1" t="s">
        <v>27</v>
      </c>
      <c r="B25" s="21">
        <v>1</v>
      </c>
      <c r="C25" s="21">
        <v>2</v>
      </c>
      <c r="D25" s="19"/>
      <c r="E25" s="19"/>
      <c r="F25" s="19"/>
      <c r="G25" s="19"/>
      <c r="H25" s="14"/>
      <c r="I25" s="14"/>
      <c r="J25" s="14"/>
      <c r="K25" s="14"/>
      <c r="L25" s="14"/>
      <c r="M25" s="14"/>
      <c r="N25" s="14"/>
      <c r="O25" s="14"/>
      <c r="P25" s="14"/>
      <c r="Q25" s="14"/>
      <c r="R25" s="14"/>
      <c r="S25" s="14"/>
      <c r="T25" s="14"/>
      <c r="U25" s="14"/>
      <c r="V25" s="14"/>
      <c r="W25" s="14"/>
      <c r="X25" s="14"/>
      <c r="Y25" s="14"/>
      <c r="Z25" s="14"/>
      <c r="AA25" s="14"/>
      <c r="AB25" s="14"/>
      <c r="AC25" s="14"/>
      <c r="AD25" s="7"/>
      <c r="AE25" s="7"/>
      <c r="AF25" s="7"/>
      <c r="AG25" s="7"/>
      <c r="AH25" s="7"/>
      <c r="AI25" s="7"/>
      <c r="AJ25" s="7"/>
      <c r="AK25" s="7"/>
      <c r="AL25" s="7"/>
      <c r="AM25" s="7"/>
      <c r="AN25" s="7"/>
      <c r="AO25" s="7"/>
      <c r="AP25" s="7"/>
      <c r="AQ25" s="7"/>
      <c r="AR25" s="7"/>
      <c r="AS25" s="7"/>
      <c r="AT25" s="7"/>
      <c r="AU25" s="7"/>
      <c r="AV25" s="7"/>
      <c r="AW25" s="7"/>
      <c r="AX25" s="7"/>
    </row>
    <row r="26" spans="1:50" x14ac:dyDescent="0.35">
      <c r="A26" s="1" t="s">
        <v>28</v>
      </c>
      <c r="B26" s="21">
        <v>17</v>
      </c>
      <c r="C26" s="21">
        <v>1</v>
      </c>
      <c r="D26" s="19"/>
      <c r="E26" s="19"/>
      <c r="F26" s="19"/>
      <c r="G26" s="19"/>
      <c r="H26" s="14"/>
      <c r="I26" s="14"/>
      <c r="J26" s="14"/>
      <c r="K26" s="14"/>
      <c r="L26" s="14"/>
      <c r="M26" s="14"/>
      <c r="N26" s="14"/>
      <c r="O26" s="14"/>
      <c r="P26" s="14"/>
      <c r="Q26" s="14"/>
      <c r="R26" s="14"/>
      <c r="S26" s="14"/>
      <c r="T26" s="14"/>
      <c r="U26" s="14"/>
      <c r="V26" s="14"/>
      <c r="W26" s="14"/>
      <c r="X26" s="14"/>
      <c r="Y26" s="14"/>
      <c r="Z26" s="14"/>
      <c r="AA26" s="14"/>
      <c r="AB26" s="14"/>
      <c r="AC26" s="14"/>
      <c r="AD26" s="7"/>
      <c r="AE26" s="7"/>
      <c r="AF26" s="7"/>
      <c r="AG26" s="7"/>
      <c r="AH26" s="7"/>
      <c r="AI26" s="7"/>
      <c r="AJ26" s="7"/>
      <c r="AK26" s="7"/>
      <c r="AL26" s="7"/>
      <c r="AM26" s="7"/>
      <c r="AN26" s="7"/>
      <c r="AO26" s="7"/>
      <c r="AP26" s="7"/>
      <c r="AQ26" s="7"/>
      <c r="AR26" s="7"/>
      <c r="AS26" s="7"/>
      <c r="AT26" s="7"/>
      <c r="AU26" s="7"/>
      <c r="AV26" s="7"/>
      <c r="AW26" s="7"/>
      <c r="AX26" s="7"/>
    </row>
    <row r="27" spans="1:50" x14ac:dyDescent="0.35">
      <c r="A27" s="1" t="s">
        <v>29</v>
      </c>
      <c r="B27" s="21" t="s">
        <v>11</v>
      </c>
      <c r="C27" s="21" t="s">
        <v>11</v>
      </c>
      <c r="D27" s="19"/>
      <c r="E27" s="19"/>
      <c r="F27" s="19"/>
      <c r="G27" s="19"/>
      <c r="H27" s="14"/>
      <c r="I27" s="14"/>
      <c r="J27" s="14"/>
      <c r="K27" s="14"/>
      <c r="L27" s="14"/>
      <c r="M27" s="14"/>
      <c r="N27" s="14"/>
      <c r="O27" s="14"/>
      <c r="P27" s="14"/>
      <c r="Q27" s="14"/>
      <c r="R27" s="14"/>
      <c r="S27" s="14"/>
      <c r="T27" s="14"/>
      <c r="U27" s="14"/>
      <c r="V27" s="14"/>
      <c r="W27" s="14"/>
      <c r="X27" s="14"/>
      <c r="Y27" s="14"/>
      <c r="Z27" s="14"/>
      <c r="AA27" s="14"/>
      <c r="AB27" s="14"/>
      <c r="AC27" s="14"/>
      <c r="AD27" s="7"/>
      <c r="AE27" s="7"/>
      <c r="AF27" s="7"/>
      <c r="AG27" s="7"/>
      <c r="AH27" s="7"/>
      <c r="AI27" s="7"/>
      <c r="AJ27" s="7"/>
      <c r="AK27" s="7"/>
      <c r="AL27" s="7"/>
      <c r="AM27" s="7"/>
      <c r="AN27" s="7"/>
      <c r="AO27" s="7"/>
      <c r="AP27" s="7"/>
      <c r="AQ27" s="7"/>
      <c r="AR27" s="7"/>
      <c r="AS27" s="7"/>
      <c r="AT27" s="7"/>
      <c r="AU27" s="7"/>
      <c r="AV27" s="7"/>
      <c r="AW27" s="7"/>
      <c r="AX27" s="7"/>
    </row>
    <row r="28" spans="1:50" x14ac:dyDescent="0.35">
      <c r="A28" s="1" t="s">
        <v>30</v>
      </c>
      <c r="B28" s="21">
        <v>56</v>
      </c>
      <c r="C28" s="21">
        <v>25</v>
      </c>
      <c r="D28" s="19"/>
      <c r="E28" s="19"/>
      <c r="F28" s="19"/>
      <c r="G28" s="19"/>
      <c r="H28" s="14"/>
      <c r="I28" s="14"/>
      <c r="J28" s="14"/>
      <c r="K28" s="14"/>
      <c r="L28" s="14"/>
      <c r="M28" s="14"/>
      <c r="N28" s="14"/>
      <c r="O28" s="14"/>
      <c r="P28" s="14"/>
      <c r="Q28" s="14"/>
      <c r="R28" s="14"/>
      <c r="S28" s="14"/>
      <c r="T28" s="14"/>
      <c r="U28" s="14"/>
      <c r="V28" s="14"/>
      <c r="W28" s="14"/>
      <c r="X28" s="14"/>
      <c r="Y28" s="14"/>
      <c r="Z28" s="14"/>
      <c r="AA28" s="14"/>
      <c r="AB28" s="14"/>
      <c r="AC28" s="14"/>
      <c r="AD28" s="7"/>
      <c r="AE28" s="7"/>
      <c r="AF28" s="7"/>
      <c r="AG28" s="7"/>
      <c r="AH28" s="7"/>
      <c r="AI28" s="7"/>
      <c r="AJ28" s="7"/>
      <c r="AK28" s="7"/>
      <c r="AL28" s="7"/>
      <c r="AM28" s="7"/>
      <c r="AN28" s="7"/>
      <c r="AO28" s="7"/>
      <c r="AP28" s="7"/>
      <c r="AQ28" s="7"/>
      <c r="AR28" s="7"/>
      <c r="AS28" s="7"/>
      <c r="AT28" s="7"/>
      <c r="AU28" s="7"/>
      <c r="AV28" s="7"/>
      <c r="AW28" s="7"/>
      <c r="AX28" s="7"/>
    </row>
    <row r="29" spans="1:50" x14ac:dyDescent="0.35">
      <c r="A29" s="1" t="s">
        <v>31</v>
      </c>
      <c r="B29" s="21">
        <v>4</v>
      </c>
      <c r="C29" s="21">
        <v>3</v>
      </c>
      <c r="D29" s="19"/>
      <c r="E29" s="19"/>
      <c r="F29" s="19"/>
      <c r="G29" s="19"/>
      <c r="H29" s="14"/>
      <c r="I29" s="14"/>
      <c r="J29" s="14"/>
      <c r="K29" s="14"/>
      <c r="L29" s="14"/>
      <c r="M29" s="14"/>
      <c r="N29" s="14"/>
      <c r="O29" s="14"/>
      <c r="P29" s="14"/>
      <c r="Q29" s="14"/>
      <c r="R29" s="14"/>
      <c r="S29" s="14"/>
      <c r="T29" s="14"/>
      <c r="U29" s="14"/>
      <c r="V29" s="14"/>
      <c r="W29" s="14"/>
      <c r="X29" s="14"/>
      <c r="Y29" s="14"/>
      <c r="Z29" s="14"/>
      <c r="AA29" s="14"/>
      <c r="AB29" s="14"/>
      <c r="AC29" s="14"/>
      <c r="AD29" s="7"/>
      <c r="AE29" s="7"/>
      <c r="AF29" s="7"/>
      <c r="AG29" s="7"/>
      <c r="AH29" s="7"/>
      <c r="AI29" s="7"/>
      <c r="AJ29" s="7"/>
      <c r="AK29" s="7"/>
      <c r="AL29" s="7"/>
      <c r="AM29" s="7"/>
      <c r="AN29" s="7"/>
      <c r="AO29" s="7"/>
      <c r="AP29" s="7"/>
      <c r="AQ29" s="7"/>
      <c r="AR29" s="7"/>
      <c r="AS29" s="7"/>
      <c r="AT29" s="7"/>
      <c r="AU29" s="7"/>
      <c r="AV29" s="7"/>
      <c r="AW29" s="7"/>
      <c r="AX29" s="7"/>
    </row>
    <row r="30" spans="1:50" x14ac:dyDescent="0.35">
      <c r="B30" s="21"/>
      <c r="C30" s="21"/>
      <c r="D30" s="19"/>
      <c r="E30" s="19"/>
      <c r="F30" s="19"/>
      <c r="G30" s="19"/>
      <c r="H30" s="14"/>
      <c r="I30" s="14"/>
      <c r="J30" s="14"/>
      <c r="K30" s="14"/>
      <c r="L30" s="14"/>
      <c r="M30" s="14"/>
      <c r="N30" s="14"/>
      <c r="O30" s="14"/>
      <c r="P30" s="14"/>
      <c r="Q30" s="14"/>
      <c r="R30" s="14"/>
      <c r="S30" s="14"/>
      <c r="T30" s="14"/>
      <c r="U30" s="14"/>
      <c r="V30" s="14"/>
      <c r="W30" s="14"/>
      <c r="X30" s="14"/>
      <c r="Y30" s="14"/>
      <c r="Z30" s="14"/>
      <c r="AA30" s="14"/>
      <c r="AB30" s="14"/>
      <c r="AC30" s="14"/>
      <c r="AD30" s="7"/>
      <c r="AE30" s="7"/>
      <c r="AF30" s="7"/>
      <c r="AG30" s="7"/>
      <c r="AH30" s="7"/>
      <c r="AI30" s="7"/>
      <c r="AJ30" s="7"/>
      <c r="AK30" s="7"/>
      <c r="AL30" s="7"/>
      <c r="AM30" s="7"/>
      <c r="AN30" s="7"/>
      <c r="AO30" s="7"/>
      <c r="AP30" s="7"/>
      <c r="AQ30" s="7"/>
      <c r="AR30" s="7"/>
      <c r="AS30" s="7"/>
      <c r="AT30" s="7"/>
      <c r="AU30" s="7"/>
      <c r="AV30" s="7"/>
      <c r="AW30" s="7"/>
      <c r="AX30" s="7"/>
    </row>
    <row r="32" spans="1:50" s="5" customFormat="1" ht="15.5" x14ac:dyDescent="0.35">
      <c r="A32" s="9" t="s">
        <v>0</v>
      </c>
      <c r="B32" s="12">
        <f>B101</f>
        <v>58.370582236790561</v>
      </c>
      <c r="C32" s="12">
        <f>C101</f>
        <v>21.982996439243944</v>
      </c>
      <c r="D32" s="12">
        <f t="shared" ref="D32:AX32" si="0">D101</f>
        <v>0.15594387087710879</v>
      </c>
      <c r="E32" s="12">
        <f t="shared" si="0"/>
        <v>0.15594387087710879</v>
      </c>
      <c r="F32" s="12">
        <f t="shared" si="0"/>
        <v>0.15594387087710879</v>
      </c>
      <c r="G32" s="12">
        <f t="shared" si="0"/>
        <v>0.15594387087710879</v>
      </c>
      <c r="H32" s="12">
        <f t="shared" si="0"/>
        <v>0.15594387087710879</v>
      </c>
      <c r="I32" s="12">
        <f t="shared" si="0"/>
        <v>0.15594387087710879</v>
      </c>
      <c r="J32" s="12">
        <f t="shared" si="0"/>
        <v>0.15594387087710879</v>
      </c>
      <c r="K32" s="12">
        <f t="shared" si="0"/>
        <v>0.15594387087710879</v>
      </c>
      <c r="L32" s="12">
        <f t="shared" si="0"/>
        <v>0.15594387087710879</v>
      </c>
      <c r="M32" s="12">
        <f t="shared" si="0"/>
        <v>0.15594387087710879</v>
      </c>
      <c r="N32" s="12">
        <f t="shared" si="0"/>
        <v>0.15594387087710879</v>
      </c>
      <c r="O32" s="12">
        <f t="shared" si="0"/>
        <v>0.15594387087710879</v>
      </c>
      <c r="P32" s="12">
        <f t="shared" si="0"/>
        <v>0.15594387087710879</v>
      </c>
      <c r="Q32" s="12">
        <f t="shared" si="0"/>
        <v>0.15594387087710879</v>
      </c>
      <c r="R32" s="12">
        <f t="shared" si="0"/>
        <v>0.15594387087710879</v>
      </c>
      <c r="S32" s="12">
        <f t="shared" si="0"/>
        <v>0.15594387087710879</v>
      </c>
      <c r="T32" s="12">
        <f t="shared" si="0"/>
        <v>0.15594387087710879</v>
      </c>
      <c r="U32" s="12">
        <f t="shared" si="0"/>
        <v>0.15594387087710879</v>
      </c>
      <c r="V32" s="12">
        <f t="shared" si="0"/>
        <v>0.15594387087710879</v>
      </c>
      <c r="W32" s="12">
        <f t="shared" si="0"/>
        <v>0.15594387087710879</v>
      </c>
      <c r="X32" s="12">
        <f t="shared" si="0"/>
        <v>0.15594387087710879</v>
      </c>
      <c r="Y32" s="12">
        <f t="shared" si="0"/>
        <v>0.15594387087710879</v>
      </c>
      <c r="Z32" s="12">
        <f t="shared" si="0"/>
        <v>0.15594387087710879</v>
      </c>
      <c r="AA32" s="12">
        <f t="shared" si="0"/>
        <v>0.15594387087710879</v>
      </c>
      <c r="AB32" s="12">
        <f t="shared" si="0"/>
        <v>0.15594387087710879</v>
      </c>
      <c r="AC32" s="12">
        <f t="shared" si="0"/>
        <v>0.15594387087710879</v>
      </c>
      <c r="AD32" s="12">
        <f t="shared" si="0"/>
        <v>0.15594387087710879</v>
      </c>
      <c r="AE32" s="12">
        <f t="shared" si="0"/>
        <v>0.15594387087710879</v>
      </c>
      <c r="AF32" s="12">
        <f t="shared" si="0"/>
        <v>0.15594387087710879</v>
      </c>
      <c r="AG32" s="12">
        <f t="shared" si="0"/>
        <v>0.15594387087710879</v>
      </c>
      <c r="AH32" s="12">
        <f t="shared" si="0"/>
        <v>0.15594387087710879</v>
      </c>
      <c r="AI32" s="12">
        <f t="shared" si="0"/>
        <v>0.15594387087710879</v>
      </c>
      <c r="AJ32" s="12">
        <f t="shared" si="0"/>
        <v>0.15594387087710879</v>
      </c>
      <c r="AK32" s="12">
        <f t="shared" si="0"/>
        <v>0.15594387087710879</v>
      </c>
      <c r="AL32" s="12">
        <f t="shared" si="0"/>
        <v>0.15594387087710879</v>
      </c>
      <c r="AM32" s="12">
        <f t="shared" si="0"/>
        <v>0.15594387087710879</v>
      </c>
      <c r="AN32" s="12">
        <f t="shared" si="0"/>
        <v>0.15594387087710879</v>
      </c>
      <c r="AO32" s="12">
        <f t="shared" si="0"/>
        <v>0.15594387087710879</v>
      </c>
      <c r="AP32" s="12">
        <f t="shared" si="0"/>
        <v>0.15594387087710879</v>
      </c>
      <c r="AQ32" s="12">
        <f t="shared" si="0"/>
        <v>0.15594387087710879</v>
      </c>
      <c r="AR32" s="12">
        <f t="shared" si="0"/>
        <v>0.15594387087710879</v>
      </c>
      <c r="AS32" s="12">
        <f t="shared" si="0"/>
        <v>0.15594387087710879</v>
      </c>
      <c r="AT32" s="12">
        <f t="shared" si="0"/>
        <v>0.15594387087710879</v>
      </c>
      <c r="AU32" s="12">
        <f t="shared" si="0"/>
        <v>0.15594387087710879</v>
      </c>
      <c r="AV32" s="12">
        <f t="shared" si="0"/>
        <v>0.15594387087710879</v>
      </c>
      <c r="AW32" s="12">
        <f t="shared" si="0"/>
        <v>0.15594387087710879</v>
      </c>
      <c r="AX32" s="12">
        <f t="shared" si="0"/>
        <v>0.15594387087710879</v>
      </c>
    </row>
    <row r="34" spans="2:29" s="10" customFormat="1" x14ac:dyDescent="0.3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2:29" s="10" customFormat="1" x14ac:dyDescent="0.3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2:29" s="10" customFormat="1" x14ac:dyDescent="0.3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2:29" s="10" customFormat="1" x14ac:dyDescent="0.3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2:29" s="10" customFormat="1" x14ac:dyDescent="0.3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2:29" s="10" customFormat="1" x14ac:dyDescent="0.3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2:29" s="10" customFormat="1" x14ac:dyDescent="0.3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2:29" s="10" customFormat="1" x14ac:dyDescent="0.3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2:29" s="10" customFormat="1" x14ac:dyDescent="0.3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2:29" s="10" customFormat="1" x14ac:dyDescent="0.3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2:29" s="10" customFormat="1" x14ac:dyDescent="0.3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2:29" s="10" customFormat="1" x14ac:dyDescent="0.3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2:29" s="10" customFormat="1" x14ac:dyDescent="0.3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2:29" s="10" customFormat="1" x14ac:dyDescent="0.3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2:29" s="10" customFormat="1" x14ac:dyDescent="0.3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2:29" s="10" customFormat="1" x14ac:dyDescent="0.3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2:29" s="10" customFormat="1" x14ac:dyDescent="0.3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2:29" s="10" customFormat="1" x14ac:dyDescent="0.3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2:29" s="10" customFormat="1" x14ac:dyDescent="0.3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2:29" s="10" customFormat="1" x14ac:dyDescent="0.3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2:29" s="10" customFormat="1" x14ac:dyDescent="0.3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2:29" s="10" customFormat="1" x14ac:dyDescent="0.3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2:29" s="10" customFormat="1" x14ac:dyDescent="0.3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2:29" s="10" customFormat="1" x14ac:dyDescent="0.3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2:29" s="10" customFormat="1" x14ac:dyDescent="0.3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2:29" s="10" customFormat="1" x14ac:dyDescent="0.3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2:29" s="10" customFormat="1" x14ac:dyDescent="0.3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2:29" s="10" customFormat="1" x14ac:dyDescent="0.3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2:29" s="10" customFormat="1" x14ac:dyDescent="0.3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2:29" s="10" customFormat="1" x14ac:dyDescent="0.3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2:29" s="10" customFormat="1" x14ac:dyDescent="0.3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50" s="10" customFormat="1" x14ac:dyDescent="0.3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7" spans="1:50" x14ac:dyDescent="0.35">
      <c r="B67" s="20"/>
      <c r="C67" s="20"/>
    </row>
    <row r="68" spans="1:50" x14ac:dyDescent="0.35">
      <c r="A68" s="1" t="s">
        <v>32</v>
      </c>
      <c r="B68" s="20">
        <f>IF(AND(B23&gt;=32,B15&lt;1.5,B29&gt;=4.5,B26&lt;7,B12&lt;1),0,IF(AND(B23&lt;32,B10&lt;3,B26&lt;7),0.037,IF(AND(B23&lt;32,B10&lt;3,B26&gt;=7),0.199,IF(AND(B23&gt;=71,B15&lt;1.5,B29&gt;=4.5,B26&lt;7,B12&gt;=1),0.302,IF(AND(B23&lt;32,B10&gt;=3,B10&lt;30,B21&gt;=7),0.322,IF(AND(B23&gt;=32,B23&lt;71,B15&lt;1.5,B29&gt;=4.5,B26&lt;7,B12&gt;=1,B12&lt;3),0.45,IF(AND(B23&gt;=52,B23&lt;61,B15&lt;1.5,B29&lt;4.5,B22&gt;=1,B22&lt;4.5,B19&gt;=33),0.464,IF(AND(B23&gt;=36,B23&lt;61,B15&lt;1.5,B29&lt;4.5,B10&lt;28,B28&lt;49,B22&lt;4.5,B19&lt;33),0.471,IF(AND(B23&lt;32,B10&gt;=3,B10&lt;30,B21&lt;7),0.476,IF(AND(B23&gt;=61,B15&lt;1.5,B29&lt;4.5,B10&lt;5,B11&gt;=1,B25&lt;3),0.484,IF(AND(B23&gt;=32,B15&gt;=1.5,B29&gt;=5.5,B21&lt;18),0.523,IF(AND(B23&gt;=32,B23&lt;71,B15&lt;1.5,B29&gt;=4.5,B26&lt;7,B12&gt;=3),0.56,IF(AND(B23&gt;=32,B23&lt;36,B15&lt;1.5,B29&lt;4.5,B10&lt;28,B28&lt;49,B22&lt;4.5,B19&lt;33),0.602,IF(AND(B23&gt;=32,B23&lt;61,B15&lt;1.5,B29&lt;4.5,B10&lt;28,B28&gt;=49,B22&lt;4.5,B19&lt;33),0.629,IF(AND(B23&lt;32,B10&gt;=30),0.68,IF(AND(B23&gt;=52,B23&lt;61,B15&lt;1.5,B29&lt;4.5,B22&lt;1,B19&gt;=33,B13&gt;=6),0.683,IF(AND(B23&gt;=61,B15&lt;1.5,B29&lt;4.5,B10&lt;5,B11&lt;1,B25&lt;3),0.714,IF(AND(B23&gt;=32,B23&lt;52,B15&lt;1.5,B29&lt;0.25,B22&lt;4.5,B19&gt;=33),0.718,IF(AND(B23&gt;=61,B15&lt;1.5,B29&lt;4.5,B10&lt;5,B21&lt;6,B25&gt;=3),0.734,IF(AND(B23&gt;=79,B15&lt;1.5,B29&lt;4.5,B10&gt;=5,B11&lt;15,B28&gt;=50),0.736,IF(AND(B23&gt;=32,B15&gt;=1.5,B15&lt;7.5,B29&lt;5.5,B21&lt;18,B12&lt;4,B24&lt;5),0.745,IF(AND(B23&gt;=75,B23&lt;79,B15&lt;1.5,B29&lt;4.5,B10&gt;=5,B11&lt;15),0.746,IF(AND(B23&gt;=32,B15&lt;1.5,B29&gt;=4.5,B26&gt;=7,B25&lt;2),0.75,IF(AND(B23&gt;=32,B23&lt;61,B15&lt;1.5,B29&lt;4.5,B10&gt;=28,B22&lt;4.5,B19&lt;33),0.752,IF(AND(B23&gt;=61,B23&lt;75,B15&lt;1.5,B29&lt;4.5,B10&gt;=28,B11&lt;15),0.802,IF(AND(B23&gt;=79,B15&lt;1.5,B29&lt;4.5,B10&gt;=5,B11&lt;15,B28&lt;7),0.832,IF(AND(B23&gt;=52,B23&lt;61,B15&lt;1.5,B29&lt;4.5,B22&lt;1,B19&gt;=33,B13&lt;6),0.837,IF(AND(B23&gt;=32,B15&gt;=1.5,B15&lt;7.5,B29&lt;5.5,B10&lt;38,B21&lt;18,B12&gt;=4,B20&lt;13),0.853,IF(AND(B23&gt;=79,B15&lt;1.5,B29&lt;4.5,B10&gt;=5,B11&lt;15,B28&gt;=7,B28&lt;33,B26&lt;2,B25&lt;3),0.867,IF(AND(B23&gt;=32,B23&lt;61,B15&lt;1.5,B29&lt;4.5,B12&lt;6,B22&gt;=4.5),0.926,IF(AND(B23&gt;=64,B23&lt;75,B15&lt;1.5,B29&lt;4.5,B10&gt;=5,B10&lt;28,B11&lt;15),0.941,IF(AND(B23&gt;=32,B15&gt;=1.5,B15&lt;7.5,B29&lt;5.5,B21&lt;18,B12&lt;4,B24&gt;=5),0.952,IF(AND(B23&gt;=32,B15&gt;=17.5,B29&lt;5.5,B10&lt;9,B21&lt;18),0.991,IF(AND(B23&gt;=32,B23&lt;52,B15&lt;1.5,B29&gt;=0.25,B29&lt;4.5,B22&lt;4.5,B19&gt;=33),1.033,IF(AND(B23&gt;=79,B15&lt;1.5,B29&lt;4.5,B10&gt;=5,B11&lt;15,B28&gt;=7,B28&lt;33,B26&gt;=2),1.043,IF(AND(B23&gt;=61,B15&lt;1.5,B29&lt;4.5,B10&lt;5,B21&gt;=6,B25&gt;=3),1.044,IF(AND(B23&gt;=32,B15&gt;=1.5,B15&lt;7.5,B29&lt;5.5,B10&gt;=38,B21&lt;18,B12&gt;=4,B20&lt;13),1.054,IF(AND(B23&gt;=79,B15&lt;1.5,B29&lt;4.5,B10&gt;=5,B11&lt;15,B28&gt;=7,B28&lt;33,B26&lt;2,B25&gt;=3),1.107,IF(AND(B23&gt;=61,B23&lt;64,B15&lt;1.5,B29&lt;4.5,B10&gt;=5,B10&lt;28,B11&lt;15),1.14,IF(AND(B23&gt;=79,B15&lt;1.5,B29&lt;4.5,B10&gt;=5,B11&lt;15,B28&gt;=33,B28&lt;50,B25&gt;=2),1.149,IF(AND(B23&gt;=32,B15&lt;1.5,B29&gt;=4.5,B26&gt;=7,B25&gt;=2),1.173,IF(AND(B23&gt;=32,B15&gt;=1.5,B21&gt;=18,B28&gt;=23),1.173,IF(AND(B23&gt;=32,B15&gt;=1.5,B15&lt;7.5,B29&lt;5.5,B21&lt;18,B12&gt;=4,B20&gt;=13),1.269,IF(AND(B23&gt;=32,B15&gt;=7.5,B15&lt;17.5,B29&lt;5.5,B10&lt;9,B21&lt;18),1.27,IF(AND(B23&gt;=32,B15&gt;=1.5,B21&gt;=18,B28&lt;23),1.418,IF(AND(B23&gt;=79,B15&lt;1.5,B29&lt;4.5,B10&gt;=5,B11&lt;15,B28&gt;=33,B28&lt;50,B25&lt;2),1.47,IF(AND(B23&gt;=32,B23&lt;61,B15&lt;1.5,B29&lt;4.5,B12&gt;=6,B22&gt;=4.5),1.571,IF(AND(B23&gt;=61,B15&lt;1.5,B29&lt;4.5,B10&gt;=5,B11&gt;=15),1.571,IF(AND(B23&gt;=32,B15&gt;=7.5,B29&lt;5.5,B10&gt;=9,B21&lt;18),1.571,"")))))))))))))))))))))))))))))))))))))))))))))))))</f>
        <v>0.83699999999999997</v>
      </c>
      <c r="C68" s="20">
        <f t="shared" ref="C68:AX68" si="1">IF(AND(C23&gt;=32,C15&lt;1.5,C29&gt;=4.5,C26&lt;7,C12&lt;1),0,IF(AND(C23&lt;32,C10&lt;3,C26&lt;7),0.037,IF(AND(C23&lt;32,C10&lt;3,C26&gt;=7),0.199,IF(AND(C23&gt;=71,C15&lt;1.5,C29&gt;=4.5,C26&lt;7,C12&gt;=1),0.302,IF(AND(C23&lt;32,C10&gt;=3,C10&lt;30,C21&gt;=7),0.322,IF(AND(C23&gt;=32,C23&lt;71,C15&lt;1.5,C29&gt;=4.5,C26&lt;7,C12&gt;=1,C12&lt;3),0.45,IF(AND(C23&gt;=52,C23&lt;61,C15&lt;1.5,C29&lt;4.5,C22&gt;=1,C22&lt;4.5,C19&gt;=33),0.464,IF(AND(C23&gt;=36,C23&lt;61,C15&lt;1.5,C29&lt;4.5,C10&lt;28,C28&lt;49,C22&lt;4.5,C19&lt;33),0.471,IF(AND(C23&lt;32,C10&gt;=3,C10&lt;30,C21&lt;7),0.476,IF(AND(C23&gt;=61,C15&lt;1.5,C29&lt;4.5,C10&lt;5,C11&gt;=1,C25&lt;3),0.484,IF(AND(C23&gt;=32,C15&gt;=1.5,C29&gt;=5.5,C21&lt;18),0.523,IF(AND(C23&gt;=32,C23&lt;71,C15&lt;1.5,C29&gt;=4.5,C26&lt;7,C12&gt;=3),0.56,IF(AND(C23&gt;=32,C23&lt;36,C15&lt;1.5,C29&lt;4.5,C10&lt;28,C28&lt;49,C22&lt;4.5,C19&lt;33),0.602,IF(AND(C23&gt;=32,C23&lt;61,C15&lt;1.5,C29&lt;4.5,C10&lt;28,C28&gt;=49,C22&lt;4.5,C19&lt;33),0.629,IF(AND(C23&lt;32,C10&gt;=30),0.68,IF(AND(C23&gt;=52,C23&lt;61,C15&lt;1.5,C29&lt;4.5,C22&lt;1,C19&gt;=33,C13&gt;=6),0.683,IF(AND(C23&gt;=61,C15&lt;1.5,C29&lt;4.5,C10&lt;5,C11&lt;1,C25&lt;3),0.714,IF(AND(C23&gt;=32,C23&lt;52,C15&lt;1.5,C29&lt;0.25,C22&lt;4.5,C19&gt;=33),0.718,IF(AND(C23&gt;=61,C15&lt;1.5,C29&lt;4.5,C10&lt;5,C21&lt;6,C25&gt;=3),0.734,IF(AND(C23&gt;=79,C15&lt;1.5,C29&lt;4.5,C10&gt;=5,C11&lt;15,C28&gt;=50),0.736,IF(AND(C23&gt;=32,C15&gt;=1.5,C15&lt;7.5,C29&lt;5.5,C21&lt;18,C12&lt;4,C24&lt;5),0.745,IF(AND(C23&gt;=75,C23&lt;79,C15&lt;1.5,C29&lt;4.5,C10&gt;=5,C11&lt;15),0.746,IF(AND(C23&gt;=32,C15&lt;1.5,C29&gt;=4.5,C26&gt;=7,C25&lt;2),0.75,IF(AND(C23&gt;=32,C23&lt;61,C15&lt;1.5,C29&lt;4.5,C10&gt;=28,C22&lt;4.5,C19&lt;33),0.752,IF(AND(C23&gt;=61,C23&lt;75,C15&lt;1.5,C29&lt;4.5,C10&gt;=28,C11&lt;15),0.802,IF(AND(C23&gt;=79,C15&lt;1.5,C29&lt;4.5,C10&gt;=5,C11&lt;15,C28&lt;7),0.832,IF(AND(C23&gt;=52,C23&lt;61,C15&lt;1.5,C29&lt;4.5,C22&lt;1,C19&gt;=33,C13&lt;6),0.837,IF(AND(C23&gt;=32,C15&gt;=1.5,C15&lt;7.5,C29&lt;5.5,C10&lt;38,C21&lt;18,C12&gt;=4,C20&lt;13),0.853,IF(AND(C23&gt;=79,C15&lt;1.5,C29&lt;4.5,C10&gt;=5,C11&lt;15,C28&gt;=7,C28&lt;33,C26&lt;2,C25&lt;3),0.867,IF(AND(C23&gt;=32,C23&lt;61,C15&lt;1.5,C29&lt;4.5,C12&lt;6,C22&gt;=4.5),0.926,IF(AND(C23&gt;=64,C23&lt;75,C15&lt;1.5,C29&lt;4.5,C10&gt;=5,C10&lt;28,C11&lt;15),0.941,IF(AND(C23&gt;=32,C15&gt;=1.5,C15&lt;7.5,C29&lt;5.5,C21&lt;18,C12&lt;4,C24&gt;=5),0.952,IF(AND(C23&gt;=32,C15&gt;=17.5,C29&lt;5.5,C10&lt;9,C21&lt;18),0.991,IF(AND(C23&gt;=32,C23&lt;52,C15&lt;1.5,C29&gt;=0.25,C29&lt;4.5,C22&lt;4.5,C19&gt;=33),1.033,IF(AND(C23&gt;=79,C15&lt;1.5,C29&lt;4.5,C10&gt;=5,C11&lt;15,C28&gt;=7,C28&lt;33,C26&gt;=2),1.043,IF(AND(C23&gt;=61,C15&lt;1.5,C29&lt;4.5,C10&lt;5,C21&gt;=6,C25&gt;=3),1.044,IF(AND(C23&gt;=32,C15&gt;=1.5,C15&lt;7.5,C29&lt;5.5,C10&gt;=38,C21&lt;18,C12&gt;=4,C20&lt;13),1.054,IF(AND(C23&gt;=79,C15&lt;1.5,C29&lt;4.5,C10&gt;=5,C11&lt;15,C28&gt;=7,C28&lt;33,C26&lt;2,C25&gt;=3),1.107,IF(AND(C23&gt;=61,C23&lt;64,C15&lt;1.5,C29&lt;4.5,C10&gt;=5,C10&lt;28,C11&lt;15),1.14,IF(AND(C23&gt;=79,C15&lt;1.5,C29&lt;4.5,C10&gt;=5,C11&lt;15,C28&gt;=33,C28&lt;50,C25&gt;=2),1.149,IF(AND(C23&gt;=32,C15&lt;1.5,C29&gt;=4.5,C26&gt;=7,C25&gt;=2),1.173,IF(AND(C23&gt;=32,C15&gt;=1.5,C21&gt;=18,C28&gt;=23),1.173,IF(AND(C23&gt;=32,C15&gt;=1.5,C15&lt;7.5,C29&lt;5.5,C21&lt;18,C12&gt;=4,C20&gt;=13),1.269,IF(AND(C23&gt;=32,C15&gt;=7.5,C15&lt;17.5,C29&lt;5.5,C10&lt;9,C21&lt;18),1.27,IF(AND(C23&gt;=32,C15&gt;=1.5,C21&gt;=18,C28&lt;23),1.418,IF(AND(C23&gt;=79,C15&lt;1.5,C29&lt;4.5,C10&gt;=5,C11&lt;15,C28&gt;=33,C28&lt;50,C25&lt;2),1.47,IF(AND(C23&gt;=32,C23&lt;61,C15&lt;1.5,C29&lt;4.5,C12&gt;=6,C22&gt;=4.5),1.571,IF(AND(C23&gt;=61,C15&lt;1.5,C29&lt;4.5,C10&gt;=5,C11&gt;=15),1.571,IF(AND(C23&gt;=32,C15&gt;=7.5,C29&lt;5.5,C10&gt;=9,C21&lt;18),1.571,"")))))))))))))))))))))))))))))))))))))))))))))))))</f>
        <v>0.48399999999999999</v>
      </c>
      <c r="D68" s="20">
        <f t="shared" si="1"/>
        <v>3.6999999999999998E-2</v>
      </c>
      <c r="E68" s="20">
        <f t="shared" si="1"/>
        <v>3.6999999999999998E-2</v>
      </c>
      <c r="F68" s="20">
        <f t="shared" si="1"/>
        <v>3.6999999999999998E-2</v>
      </c>
      <c r="G68" s="20">
        <f t="shared" si="1"/>
        <v>3.6999999999999998E-2</v>
      </c>
      <c r="H68" s="20">
        <f t="shared" si="1"/>
        <v>3.6999999999999998E-2</v>
      </c>
      <c r="I68" s="20">
        <f t="shared" si="1"/>
        <v>3.6999999999999998E-2</v>
      </c>
      <c r="J68" s="20">
        <f t="shared" si="1"/>
        <v>3.6999999999999998E-2</v>
      </c>
      <c r="K68" s="20">
        <f t="shared" si="1"/>
        <v>3.6999999999999998E-2</v>
      </c>
      <c r="L68" s="20">
        <f t="shared" si="1"/>
        <v>3.6999999999999998E-2</v>
      </c>
      <c r="M68" s="20">
        <f t="shared" si="1"/>
        <v>3.6999999999999998E-2</v>
      </c>
      <c r="N68" s="20">
        <f t="shared" si="1"/>
        <v>3.6999999999999998E-2</v>
      </c>
      <c r="O68" s="20">
        <f t="shared" si="1"/>
        <v>3.6999999999999998E-2</v>
      </c>
      <c r="P68" s="20">
        <f t="shared" si="1"/>
        <v>3.6999999999999998E-2</v>
      </c>
      <c r="Q68" s="20">
        <f t="shared" si="1"/>
        <v>3.6999999999999998E-2</v>
      </c>
      <c r="R68" s="20">
        <f t="shared" si="1"/>
        <v>3.6999999999999998E-2</v>
      </c>
      <c r="S68" s="20">
        <f t="shared" si="1"/>
        <v>3.6999999999999998E-2</v>
      </c>
      <c r="T68" s="20">
        <f t="shared" si="1"/>
        <v>3.6999999999999998E-2</v>
      </c>
      <c r="U68" s="20">
        <f t="shared" si="1"/>
        <v>3.6999999999999998E-2</v>
      </c>
      <c r="V68" s="20">
        <f t="shared" si="1"/>
        <v>3.6999999999999998E-2</v>
      </c>
      <c r="W68" s="20">
        <f t="shared" si="1"/>
        <v>3.6999999999999998E-2</v>
      </c>
      <c r="X68" s="20">
        <f t="shared" si="1"/>
        <v>3.6999999999999998E-2</v>
      </c>
      <c r="Y68" s="20">
        <f t="shared" si="1"/>
        <v>3.6999999999999998E-2</v>
      </c>
      <c r="Z68" s="20">
        <f t="shared" si="1"/>
        <v>3.6999999999999998E-2</v>
      </c>
      <c r="AA68" s="20">
        <f t="shared" si="1"/>
        <v>3.6999999999999998E-2</v>
      </c>
      <c r="AB68" s="20">
        <f t="shared" si="1"/>
        <v>3.6999999999999998E-2</v>
      </c>
      <c r="AC68" s="20">
        <f t="shared" si="1"/>
        <v>3.6999999999999998E-2</v>
      </c>
      <c r="AD68" s="20">
        <f t="shared" si="1"/>
        <v>3.6999999999999998E-2</v>
      </c>
      <c r="AE68" s="20">
        <f t="shared" si="1"/>
        <v>3.6999999999999998E-2</v>
      </c>
      <c r="AF68" s="20">
        <f t="shared" si="1"/>
        <v>3.6999999999999998E-2</v>
      </c>
      <c r="AG68" s="20">
        <f t="shared" si="1"/>
        <v>3.6999999999999998E-2</v>
      </c>
      <c r="AH68" s="20">
        <f t="shared" si="1"/>
        <v>3.6999999999999998E-2</v>
      </c>
      <c r="AI68" s="20">
        <f t="shared" si="1"/>
        <v>3.6999999999999998E-2</v>
      </c>
      <c r="AJ68" s="20">
        <f t="shared" si="1"/>
        <v>3.6999999999999998E-2</v>
      </c>
      <c r="AK68" s="20">
        <f t="shared" si="1"/>
        <v>3.6999999999999998E-2</v>
      </c>
      <c r="AL68" s="20">
        <f t="shared" si="1"/>
        <v>3.6999999999999998E-2</v>
      </c>
      <c r="AM68" s="20">
        <f t="shared" si="1"/>
        <v>3.6999999999999998E-2</v>
      </c>
      <c r="AN68" s="20">
        <f t="shared" si="1"/>
        <v>3.6999999999999998E-2</v>
      </c>
      <c r="AO68" s="20">
        <f t="shared" si="1"/>
        <v>3.6999999999999998E-2</v>
      </c>
      <c r="AP68" s="20">
        <f t="shared" si="1"/>
        <v>3.6999999999999998E-2</v>
      </c>
      <c r="AQ68" s="20">
        <f t="shared" si="1"/>
        <v>3.6999999999999998E-2</v>
      </c>
      <c r="AR68" s="20">
        <f t="shared" si="1"/>
        <v>3.6999999999999998E-2</v>
      </c>
      <c r="AS68" s="20">
        <f t="shared" si="1"/>
        <v>3.6999999999999998E-2</v>
      </c>
      <c r="AT68" s="20">
        <f t="shared" si="1"/>
        <v>3.6999999999999998E-2</v>
      </c>
      <c r="AU68" s="20">
        <f t="shared" si="1"/>
        <v>3.6999999999999998E-2</v>
      </c>
      <c r="AV68" s="20">
        <f t="shared" si="1"/>
        <v>3.6999999999999998E-2</v>
      </c>
      <c r="AW68" s="20">
        <f t="shared" si="1"/>
        <v>3.6999999999999998E-2</v>
      </c>
      <c r="AX68" s="20">
        <f t="shared" si="1"/>
        <v>3.6999999999999998E-2</v>
      </c>
    </row>
    <row r="69" spans="1:50" x14ac:dyDescent="0.35">
      <c r="A69" s="1" t="s">
        <v>33</v>
      </c>
      <c r="B69" s="20">
        <f>IF(AND(B23&gt;=32,B29&gt;=14,B26&lt;18,B19&lt;63),0,IF(AND(B23&lt;32,B10&lt;3),0.052,IF(AND(B23&gt;=71,B29&gt;=4.5,B29&lt;14,B26&lt;5,B19&lt;63,B13&lt;10,B12&lt;9),0.346,IF(AND(B23&lt;32,B10&gt;=3,B10&lt;13),0.375,IF(AND(B23&lt;32,B29&gt;=5.5,B10&gt;=13),0.459,IF(AND(B23&gt;=32,B23&lt;71,B29&gt;=4.5,B29&lt;14,B26&lt;5,B19&lt;63,B13&lt;10,B12&lt;9),0.476,IF(AND(B23&gt;=60,B29&lt;4.5,B26&lt;18,B21&lt;7.5,B19&gt;=78,B15&lt;15,B13&lt;9,B28&gt;=15),0.484,IF(AND(B23&gt;=32,B29&gt;=4.5,B29&lt;14,B26&gt;=5,B26&lt;18,B19&lt;63,B13&lt;10,B28&gt;=23,B12&lt;9),0.502,IF(AND(B23&gt;=32,B23&lt;60,B29&lt;4.5,B26&lt;18,B21&gt;=2,B22&lt;4.5,B28&gt;=46,B10&lt;30),0.526,IF(AND(B23&lt;32,B29&lt;5.5,B19&lt;13,B10&gt;=13),0.562,IF(AND(B23&gt;=60,B29&lt;4.5,B26&lt;18,B21&gt;=7.5,B19&lt;63,B15&lt;15,B28&gt;=28,B12&lt;1),0.593,IF(AND(B23&gt;=60,B29&lt;0.25,B26&lt;18,B21&lt;7.5,B19&lt;78,B15&lt;15,B13&lt;9,B28&gt;=15),0.609,IF(AND(B23&gt;=32,B23&lt;60,B29&lt;4.5,B26&lt;18,B21&gt;=2,B22&lt;4.5,B28&lt;46,B10&lt;30,B11&lt;3),0.61,IF(AND(B23&gt;=32,B29&gt;=4.5,B26&lt;18,B19&gt;=63,B10&gt;=10),0.615,IF(AND(B23&gt;=32,B23&lt;60,B29&lt;4.5,B26&lt;18,B21&gt;=2,B13&lt;3,B22&lt;4.5,B10&gt;=30),0.621,IF(AND(B23&gt;=32,B23&lt;60,B29&gt;=1.5,B29&lt;4.5,B26&lt;18,B21&lt;2,B28&lt;48),0.721,IF(AND(B23&gt;=60,B29&lt;4.5,B26&lt;18,B21&lt;7.5,B15&lt;15,B13&gt;=9,B11&gt;=5),0.733,IF(AND(B23&lt;32,B29&lt;5.5,B19&gt;=13,B10&gt;=13),0.735,IF(AND(B23&gt;=60,B29&gt;=0.25,B29&lt;4.5,B26&lt;18,B21&lt;7.5,B19&lt;78,B15&lt;15,B13&lt;9,B28&gt;=15),0.738,IF(AND(B23&gt;=32,B29&gt;=4.5,B29&lt;14,B26&gt;=5,B26&lt;18,B19&lt;63,B13&lt;10,B28&lt;23,B12&lt;9),0.76,IF(AND(B23&gt;=32,B29&gt;=4.5,B29&lt;14,B26&lt;18,B19&lt;43,B13&gt;=10),0.76,IF(AND(B23&gt;=32,B23&lt;60,B29&lt;4.5,B26&lt;18,B21&gt;=2,B13&gt;=3,B22&lt;4.5,B10&gt;=30),0.765,IF(AND(B23&gt;=32,B29&gt;=4.5,B26&lt;18,B19&gt;=63,B19&lt;68,B10&lt;10),0.785,IF(AND(B23&gt;=60,B29&lt;4.5,B26&lt;18,B21&lt;7.5,B15&lt;15,B13&lt;9,B28&lt;15,B20&gt;=1.8),0.836,IF(AND(B23&gt;=60,B23&lt;85,B29&lt;4.5,B26&lt;18,B21&gt;=7.5,B19&lt;63,B15&lt;15,B22&gt;=3,B12&gt;=1),0.84,IF(AND(B23&gt;=32,B23&lt;60,B29&lt;4.5,B26&lt;18,B21&gt;=2,B22&lt;4.5,B28&lt;46,B10&lt;30,B11&gt;=3),0.886,IF(AND(B23&gt;=60,B29&lt;4.5,B26&lt;18,B21&lt;0.25,B15&lt;15,B13&gt;=15,B11&lt;5),0.896,IF(AND(B23&gt;=60,B29&lt;4.5,B26&lt;18,B21&gt;=7.5,B19&gt;=63,B15&lt;15,B22&lt;4,B14&gt;=2.5),0.898,IF(AND(B23&gt;=60,B29&lt;4.5,B26&lt;18,B21&gt;=7.5,B19&lt;63,B15&lt;15,B28&lt;28,B12&lt;1),0.901,IF(AND(B23&gt;=32,B23&lt;60,B29&gt;=1.5,B29&lt;4.5,B26&lt;18,B21&lt;2,B28&gt;=48),0.929,IF(AND(B23&gt;=60,B29&lt;4.5,B26&lt;18,B21&gt;=7.5,B21&lt;30,B19&lt;63,B15&lt;15,B22&lt;3,B12&gt;=1,B11&lt;2),0.936,IF(AND(B23&gt;=85,B29&lt;4.5,B26&lt;18,B21&gt;=7.5,B19&lt;63,B15&lt;15,B22&gt;=3,B12&gt;=1),0.978,IF(AND(B23&gt;=32,B23&lt;60,B29&lt;4.5,B26&lt;18,B21&gt;=2,B22&gt;=4.5),0.991,IF(AND(B23&gt;=60,B29&lt;4.5,B26&gt;=6,B26&lt;18,B21&gt;=7.5,B19&gt;=63,B15&lt;15,B22&lt;11,B14&lt;2.5),1.012,IF(AND(B23&gt;=32,B29&gt;=4.5,B26&lt;18,B19&gt;=68,B10&lt;10),1.064,IF(AND(B23&gt;=60,B29&lt;4.5,B26&lt;18,B21&lt;7.5,B15&lt;15,B13&lt;9,B28&lt;15,B20&lt;1.8),1.082,IF(AND(B23&gt;=32,B29&gt;=4.5,B29&lt;14,B26&lt;18,B19&lt;63,B13&lt;10,B12&gt;=9),1.083,IF(AND(B23&gt;=32,B23&lt;60,B29&lt;1.5,B26&lt;18,B21&lt;2),1.083,IF(AND(B23&gt;=60,B29&lt;4.5,B26&lt;18,B21&gt;=0.25,B21&lt;7.5,B15&lt;15,B13&gt;=15,B11&lt;5),1.099,IF(AND(B23&gt;=32,B29&gt;=4.5,B29&lt;14,B26&lt;18,B19&gt;=43,B19&lt;63,B13&gt;=10),1.107,IF(AND(B23&gt;=32,B26&gt;=18,B12&gt;=7),1.109,IF(AND(B23&gt;=60,B29&lt;4.5,B26&lt;18,B21&gt;=7.5,B19&gt;=63,B15&lt;15,B22&gt;=4,B22&lt;11,B14&gt;=2.5),1.173,IF(AND(B23&gt;=60,B29&lt;4.5,B26&lt;6,B21&gt;=7.5,B19&gt;=63,B15&lt;15,B22&lt;11,B14&lt;2.5),1.182,IF(AND(B23&gt;=60,B29&lt;4.5,B26&lt;18,B21&lt;7.5,B15&lt;15,B13&gt;=9,B13&lt;15,B11&lt;5),1.238,IF(AND(B23&gt;=60,B29&lt;4.5,B26&lt;18,B21&gt;=30,B19&lt;63,B15&lt;15,B22&lt;3,B12&gt;=1,B11&lt;2),1.249,IF(AND(B23&gt;=60,B29&lt;4.5,B26&lt;18,B21&gt;=7.5,B19&lt;63,B15&lt;15,B22&lt;3,B12&gt;=1,B11&gt;=2),1.281,IF(AND(B23&gt;=60,B29&lt;4.5,B26&gt;=3,B26&lt;18,B21&gt;=7.5,B19&gt;=63,B15&lt;15,B22&gt;=11),1.299,IF(AND(B23&gt;=32,B26&gt;=18,B12&lt;7),1.374,IF(AND(B23&gt;=60,B29&lt;4.5,B26&lt;18,B15&gt;=15),1.435,IF(AND(B23&gt;=60,B29&lt;4.5,B26&lt;3,B21&gt;=7.5,B19&gt;=63,B15&lt;15,B22&gt;=11),1.571,""))))))))))))))))))))))))))))))))))))))))))))))))))</f>
        <v>0.93600000000000005</v>
      </c>
      <c r="C69" s="20">
        <f t="shared" ref="C69:AX69" si="2">IF(AND(C23&gt;=32,C29&gt;=14,C26&lt;18,C19&lt;63),0,IF(AND(C23&lt;32,C10&lt;3),0.052,IF(AND(C23&gt;=71,C29&gt;=4.5,C29&lt;14,C26&lt;5,C19&lt;63,C13&lt;10,C12&lt;9),0.346,IF(AND(C23&lt;32,C10&gt;=3,C10&lt;13),0.375,IF(AND(C23&lt;32,C29&gt;=5.5,C10&gt;=13),0.459,IF(AND(C23&gt;=32,C23&lt;71,C29&gt;=4.5,C29&lt;14,C26&lt;5,C19&lt;63,C13&lt;10,C12&lt;9),0.476,IF(AND(C23&gt;=60,C29&lt;4.5,C26&lt;18,C21&lt;7.5,C19&gt;=78,C15&lt;15,C13&lt;9,C28&gt;=15),0.484,IF(AND(C23&gt;=32,C29&gt;=4.5,C29&lt;14,C26&gt;=5,C26&lt;18,C19&lt;63,C13&lt;10,C28&gt;=23,C12&lt;9),0.502,IF(AND(C23&gt;=32,C23&lt;60,C29&lt;4.5,C26&lt;18,C21&gt;=2,C22&lt;4.5,C28&gt;=46,C10&lt;30),0.526,IF(AND(C23&lt;32,C29&lt;5.5,C19&lt;13,C10&gt;=13),0.562,IF(AND(C23&gt;=60,C29&lt;4.5,C26&lt;18,C21&gt;=7.5,C19&lt;63,C15&lt;15,C28&gt;=28,C12&lt;1),0.593,IF(AND(C23&gt;=60,C29&lt;0.25,C26&lt;18,C21&lt;7.5,C19&lt;78,C15&lt;15,C13&lt;9,C28&gt;=15),0.609,IF(AND(C23&gt;=32,C23&lt;60,C29&lt;4.5,C26&lt;18,C21&gt;=2,C22&lt;4.5,C28&lt;46,C10&lt;30,C11&lt;3),0.61,IF(AND(C23&gt;=32,C29&gt;=4.5,C26&lt;18,C19&gt;=63,C10&gt;=10),0.615,IF(AND(C23&gt;=32,C23&lt;60,C29&lt;4.5,C26&lt;18,C21&gt;=2,C13&lt;3,C22&lt;4.5,C10&gt;=30),0.621,IF(AND(C23&gt;=32,C23&lt;60,C29&gt;=1.5,C29&lt;4.5,C26&lt;18,C21&lt;2,C28&lt;48),0.721,IF(AND(C23&gt;=60,C29&lt;4.5,C26&lt;18,C21&lt;7.5,C15&lt;15,C13&gt;=9,C11&gt;=5),0.733,IF(AND(C23&lt;32,C29&lt;5.5,C19&gt;=13,C10&gt;=13),0.735,IF(AND(C23&gt;=60,C29&gt;=0.25,C29&lt;4.5,C26&lt;18,C21&lt;7.5,C19&lt;78,C15&lt;15,C13&lt;9,C28&gt;=15),0.738,IF(AND(C23&gt;=32,C29&gt;=4.5,C29&lt;14,C26&gt;=5,C26&lt;18,C19&lt;63,C13&lt;10,C28&lt;23,C12&lt;9),0.76,IF(AND(C23&gt;=32,C29&gt;=4.5,C29&lt;14,C26&lt;18,C19&lt;43,C13&gt;=10),0.76,IF(AND(C23&gt;=32,C23&lt;60,C29&lt;4.5,C26&lt;18,C21&gt;=2,C13&gt;=3,C22&lt;4.5,C10&gt;=30),0.765,IF(AND(C23&gt;=32,C29&gt;=4.5,C26&lt;18,C19&gt;=63,C19&lt;68,C10&lt;10),0.785,IF(AND(C23&gt;=60,C29&lt;4.5,C26&lt;18,C21&lt;7.5,C15&lt;15,C13&lt;9,C28&lt;15,C20&gt;=1.8),0.836,IF(AND(C23&gt;=60,C23&lt;85,C29&lt;4.5,C26&lt;18,C21&gt;=7.5,C19&lt;63,C15&lt;15,C22&gt;=3,C12&gt;=1),0.84,IF(AND(C23&gt;=32,C23&lt;60,C29&lt;4.5,C26&lt;18,C21&gt;=2,C22&lt;4.5,C28&lt;46,C10&lt;30,C11&gt;=3),0.886,IF(AND(C23&gt;=60,C29&lt;4.5,C26&lt;18,C21&lt;0.25,C15&lt;15,C13&gt;=15,C11&lt;5),0.896,IF(AND(C23&gt;=60,C29&lt;4.5,C26&lt;18,C21&gt;=7.5,C19&gt;=63,C15&lt;15,C22&lt;4,C14&gt;=2.5),0.898,IF(AND(C23&gt;=60,C29&lt;4.5,C26&lt;18,C21&gt;=7.5,C19&lt;63,C15&lt;15,C28&lt;28,C12&lt;1),0.901,IF(AND(C23&gt;=32,C23&lt;60,C29&gt;=1.5,C29&lt;4.5,C26&lt;18,C21&lt;2,C28&gt;=48),0.929,IF(AND(C23&gt;=60,C29&lt;4.5,C26&lt;18,C21&gt;=7.5,C21&lt;30,C19&lt;63,C15&lt;15,C22&lt;3,C12&gt;=1,C11&lt;2),0.936,IF(AND(C23&gt;=85,C29&lt;4.5,C26&lt;18,C21&gt;=7.5,C19&lt;63,C15&lt;15,C22&gt;=3,C12&gt;=1),0.978,IF(AND(C23&gt;=32,C23&lt;60,C29&lt;4.5,C26&lt;18,C21&gt;=2,C22&gt;=4.5),0.991,IF(AND(C23&gt;=60,C29&lt;4.5,C26&gt;=6,C26&lt;18,C21&gt;=7.5,C19&gt;=63,C15&lt;15,C22&lt;11,C14&lt;2.5),1.012,IF(AND(C23&gt;=32,C29&gt;=4.5,C26&lt;18,C19&gt;=68,C10&lt;10),1.064,IF(AND(C23&gt;=60,C29&lt;4.5,C26&lt;18,C21&lt;7.5,C15&lt;15,C13&lt;9,C28&lt;15,C20&lt;1.8),1.082,IF(AND(C23&gt;=32,C29&gt;=4.5,C29&lt;14,C26&lt;18,C19&lt;63,C13&lt;10,C12&gt;=9),1.083,IF(AND(C23&gt;=32,C23&lt;60,C29&lt;1.5,C26&lt;18,C21&lt;2),1.083,IF(AND(C23&gt;=60,C29&lt;4.5,C26&lt;18,C21&gt;=0.25,C21&lt;7.5,C15&lt;15,C13&gt;=15,C11&lt;5),1.099,IF(AND(C23&gt;=32,C29&gt;=4.5,C29&lt;14,C26&lt;18,C19&gt;=43,C19&lt;63,C13&gt;=10),1.107,IF(AND(C23&gt;=32,C26&gt;=18,C12&gt;=7),1.109,IF(AND(C23&gt;=60,C29&lt;4.5,C26&lt;18,C21&gt;=7.5,C19&gt;=63,C15&lt;15,C22&gt;=4,C22&lt;11,C14&gt;=2.5),1.173,IF(AND(C23&gt;=60,C29&lt;4.5,C26&lt;6,C21&gt;=7.5,C19&gt;=63,C15&lt;15,C22&lt;11,C14&lt;2.5),1.182,IF(AND(C23&gt;=60,C29&lt;4.5,C26&lt;18,C21&lt;7.5,C15&lt;15,C13&gt;=9,C13&lt;15,C11&lt;5),1.238,IF(AND(C23&gt;=60,C29&lt;4.5,C26&lt;18,C21&gt;=30,C19&lt;63,C15&lt;15,C22&lt;3,C12&gt;=1,C11&lt;2),1.249,IF(AND(C23&gt;=60,C29&lt;4.5,C26&lt;18,C21&gt;=7.5,C19&lt;63,C15&lt;15,C22&lt;3,C12&gt;=1,C11&gt;=2),1.281,IF(AND(C23&gt;=60,C29&lt;4.5,C26&gt;=3,C26&lt;18,C21&gt;=7.5,C19&gt;=63,C15&lt;15,C22&gt;=11),1.299,IF(AND(C23&gt;=32,C26&gt;=18,C12&lt;7),1.374,IF(AND(C23&gt;=60,C29&lt;4.5,C26&lt;18,C15&gt;=15),1.435,IF(AND(C23&gt;=60,C29&lt;4.5,C26&lt;3,C21&gt;=7.5,C19&gt;=63,C15&lt;15,C22&gt;=11),1.571,""))))))))))))))))))))))))))))))))))))))))))))))))))</f>
        <v>0.48399999999999999</v>
      </c>
      <c r="D69" s="20">
        <f t="shared" si="2"/>
        <v>5.1999999999999998E-2</v>
      </c>
      <c r="E69" s="20">
        <f t="shared" si="2"/>
        <v>5.1999999999999998E-2</v>
      </c>
      <c r="F69" s="20">
        <f t="shared" si="2"/>
        <v>5.1999999999999998E-2</v>
      </c>
      <c r="G69" s="20">
        <f t="shared" si="2"/>
        <v>5.1999999999999998E-2</v>
      </c>
      <c r="H69" s="20">
        <f t="shared" si="2"/>
        <v>5.1999999999999998E-2</v>
      </c>
      <c r="I69" s="20">
        <f t="shared" si="2"/>
        <v>5.1999999999999998E-2</v>
      </c>
      <c r="J69" s="20">
        <f t="shared" si="2"/>
        <v>5.1999999999999998E-2</v>
      </c>
      <c r="K69" s="20">
        <f t="shared" si="2"/>
        <v>5.1999999999999998E-2</v>
      </c>
      <c r="L69" s="20">
        <f t="shared" si="2"/>
        <v>5.1999999999999998E-2</v>
      </c>
      <c r="M69" s="20">
        <f t="shared" si="2"/>
        <v>5.1999999999999998E-2</v>
      </c>
      <c r="N69" s="20">
        <f t="shared" si="2"/>
        <v>5.1999999999999998E-2</v>
      </c>
      <c r="O69" s="20">
        <f t="shared" si="2"/>
        <v>5.1999999999999998E-2</v>
      </c>
      <c r="P69" s="20">
        <f t="shared" si="2"/>
        <v>5.1999999999999998E-2</v>
      </c>
      <c r="Q69" s="20">
        <f t="shared" si="2"/>
        <v>5.1999999999999998E-2</v>
      </c>
      <c r="R69" s="20">
        <f t="shared" si="2"/>
        <v>5.1999999999999998E-2</v>
      </c>
      <c r="S69" s="20">
        <f t="shared" si="2"/>
        <v>5.1999999999999998E-2</v>
      </c>
      <c r="T69" s="20">
        <f t="shared" si="2"/>
        <v>5.1999999999999998E-2</v>
      </c>
      <c r="U69" s="20">
        <f t="shared" si="2"/>
        <v>5.1999999999999998E-2</v>
      </c>
      <c r="V69" s="20">
        <f t="shared" si="2"/>
        <v>5.1999999999999998E-2</v>
      </c>
      <c r="W69" s="20">
        <f t="shared" si="2"/>
        <v>5.1999999999999998E-2</v>
      </c>
      <c r="X69" s="20">
        <f t="shared" si="2"/>
        <v>5.1999999999999998E-2</v>
      </c>
      <c r="Y69" s="20">
        <f t="shared" si="2"/>
        <v>5.1999999999999998E-2</v>
      </c>
      <c r="Z69" s="20">
        <f t="shared" si="2"/>
        <v>5.1999999999999998E-2</v>
      </c>
      <c r="AA69" s="20">
        <f t="shared" si="2"/>
        <v>5.1999999999999998E-2</v>
      </c>
      <c r="AB69" s="20">
        <f t="shared" si="2"/>
        <v>5.1999999999999998E-2</v>
      </c>
      <c r="AC69" s="20">
        <f t="shared" si="2"/>
        <v>5.1999999999999998E-2</v>
      </c>
      <c r="AD69" s="20">
        <f t="shared" si="2"/>
        <v>5.1999999999999998E-2</v>
      </c>
      <c r="AE69" s="20">
        <f t="shared" si="2"/>
        <v>5.1999999999999998E-2</v>
      </c>
      <c r="AF69" s="20">
        <f t="shared" si="2"/>
        <v>5.1999999999999998E-2</v>
      </c>
      <c r="AG69" s="20">
        <f t="shared" si="2"/>
        <v>5.1999999999999998E-2</v>
      </c>
      <c r="AH69" s="20">
        <f t="shared" si="2"/>
        <v>5.1999999999999998E-2</v>
      </c>
      <c r="AI69" s="20">
        <f t="shared" si="2"/>
        <v>5.1999999999999998E-2</v>
      </c>
      <c r="AJ69" s="20">
        <f t="shared" si="2"/>
        <v>5.1999999999999998E-2</v>
      </c>
      <c r="AK69" s="20">
        <f t="shared" si="2"/>
        <v>5.1999999999999998E-2</v>
      </c>
      <c r="AL69" s="20">
        <f t="shared" si="2"/>
        <v>5.1999999999999998E-2</v>
      </c>
      <c r="AM69" s="20">
        <f t="shared" si="2"/>
        <v>5.1999999999999998E-2</v>
      </c>
      <c r="AN69" s="20">
        <f t="shared" si="2"/>
        <v>5.1999999999999998E-2</v>
      </c>
      <c r="AO69" s="20">
        <f t="shared" si="2"/>
        <v>5.1999999999999998E-2</v>
      </c>
      <c r="AP69" s="20">
        <f t="shared" si="2"/>
        <v>5.1999999999999998E-2</v>
      </c>
      <c r="AQ69" s="20">
        <f t="shared" si="2"/>
        <v>5.1999999999999998E-2</v>
      </c>
      <c r="AR69" s="20">
        <f t="shared" si="2"/>
        <v>5.1999999999999998E-2</v>
      </c>
      <c r="AS69" s="20">
        <f t="shared" si="2"/>
        <v>5.1999999999999998E-2</v>
      </c>
      <c r="AT69" s="20">
        <f t="shared" si="2"/>
        <v>5.1999999999999998E-2</v>
      </c>
      <c r="AU69" s="20">
        <f t="shared" si="2"/>
        <v>5.1999999999999998E-2</v>
      </c>
      <c r="AV69" s="20">
        <f t="shared" si="2"/>
        <v>5.1999999999999998E-2</v>
      </c>
      <c r="AW69" s="20">
        <f t="shared" si="2"/>
        <v>5.1999999999999998E-2</v>
      </c>
      <c r="AX69" s="20">
        <f t="shared" si="2"/>
        <v>5.1999999999999998E-2</v>
      </c>
    </row>
    <row r="70" spans="1:50" x14ac:dyDescent="0.35">
      <c r="A70" s="1" t="s">
        <v>34</v>
      </c>
      <c r="B70" s="20">
        <f>IF(AND(B23&gt;=51,B10&lt;2,B25&gt;=2,B26&lt;2,B19&lt;38),0,IF(AND(B23&lt;51,B10&lt;3,B11&lt;10),0.029,IF(AND(B23&lt;51,B10&lt;3,B11&gt;=10),0.17,IF(AND(B23&gt;=51,B10&gt;=2,B10&lt;8,B25&gt;=2,B26&lt;2,B19&lt;38),0.259,IF(AND(B23&gt;=51,B10&lt;8,B25&gt;=2,B22&lt;5,B26&lt;2,B19&gt;=38,B19&lt;53),0.322,IF(AND(B23&lt;51,B10&gt;=3,B22&lt;1.5,B13&lt;12,B28&gt;=24),0.422,IF(AND(B23&gt;=51,B10&lt;8,B25&gt;=2,B22&lt;5,B26&lt;2,B19&gt;=53),0.468,IF(AND(B23&gt;=94,B10&gt;=8,B25&lt;5,B29&gt;=5),0.484,IF(AND(B23&lt;51,B10&gt;=3,B22&lt;1.5,B13&lt;12,B28&lt;24),0.51,IF(AND(B23&gt;=51,B10&lt;8,B25&gt;=2,B22&gt;=5,B26&lt;2,B13&gt;=2,B19&gt;=38),0.521,IF(AND(B23&gt;=91,B10&lt;8,B26&gt;=2,B19&gt;=93,B21&gt;=0.75,B21&lt;22.5),0.58,IF(AND(B23&lt;51,B10&gt;=3,B22&gt;=1.5,B22&lt;4.5,B13&lt;12,B20&lt;3.5),0.589,IF(AND(B23&gt;=51,B23&lt;91,B10&lt;8,B22&gt;=0.5,B26&gt;=2,B13&lt;18),0.603,IF(AND(B23&gt;=51,B10&lt;8,B25&lt;2,B26&lt;2,B20&gt;=52.5,B12&lt;5),0.612,IF(AND(B23&lt;51,B10&gt;=3,B22&gt;=0.5,B22&lt;4.5,B13&gt;=12),0.625,IF(AND(B23&gt;=91,B10&lt;8,B26&gt;=2,B21&gt;=22.5),0.642,IF(AND(B23&gt;=51,B23&lt;94,B10&gt;=8,B10&lt;28,B25&lt;5,B22&lt;1.5,B13&lt;43,B20&lt;8.5,B28&gt;=7),0.698,IF(AND(B23&gt;=51,B23&lt;91,B10&lt;8,B22&lt;0.5,B26&gt;=2,B13&lt;18),0.746,IF(AND(B23&gt;=51,B23&lt;94,B10&gt;=28,B25&gt;=2,B25&lt;5,B22&lt;1.5,B13&lt;43,B20&lt;8.5,B28&gt;=7),0.751,IF(AND(B23&lt;51,B10&gt;=3,B22&gt;=4.5,B12&lt;6),0.785,IF(AND(B23&gt;=51,B10&lt;8,B25&gt;=2,B22&gt;=5,B26&lt;2,B13&lt;2,B19&gt;=38),0.811,IF(AND(B23&gt;=91,B10&lt;8,B26&gt;=2,B26&lt;4,B19&lt;93,B11&lt;2,B21&gt;=0.75,B21&lt;22.5),0.819,IF(AND(B23&gt;=64,B23&lt;94,B10&gt;=8,B25&lt;5,B22&gt;=1.5,B20&lt;8.5),0.85,IF(AND(B23&lt;51,B10&gt;=3,B22&lt;0.5,B13&gt;=12),0.875,IF(AND(B23&lt;51,B10&gt;=3,B22&gt;=1.5,B22&lt;4.5,B13&lt;12,B20&gt;=3.5),0.886,IF(AND(B23&gt;=94,B10&gt;=8,B25&lt;5,B11&lt;1,B21&gt;=35,B29&lt;5),0.891,IF(AND(B23&gt;=51,B23&lt;94,B10&gt;=28,B25&lt;2,B22&lt;1.5,B13&lt;43,B20&lt;8.5,B28&gt;=7),0.904,IF(AND(B23&gt;=51,B10&lt;8,B25&lt;2,B26&lt;2,B20&lt;52.5,B12&lt;5),0.929,IF(AND(B23&gt;=51,B23&lt;94,B10&gt;=8,B25&lt;5,B20&gt;=8.5,B19&lt;38),0.935,IF(AND(B23&gt;=51,B23&lt;94,B10&gt;=8,B25&lt;5,B22&lt;1.5,B13&lt;43,B20&lt;8.5,B28&lt;7),0.939,IF(AND(B23&gt;=91,B10&lt;8,B26&gt;=4,B19&lt;93,B11&lt;2,B21&gt;=0.75,B21&lt;22.5),0.995,IF(AND(B23&gt;=94,B10&gt;=8,B25&lt;5,B11&lt;1,B21&gt;=0.75,B21&lt;35,B29&lt;5,B15&lt;6),1.079,IF(AND(B23&gt;=51,B10&gt;=8,B25&gt;=5,B22&lt;2),1.108,IF(AND(B23&gt;=51,B23&lt;64,B10&gt;=8,B25&lt;5,B22&gt;=1.5,B20&lt;8.5),1.129,IF(AND(B23&gt;=51,B23&lt;94,B10&gt;=8,B25&lt;5,B20&gt;=8.5,B19&gt;=38),1.141,IF(AND(B23&gt;=51,B23&lt;91,B10&lt;8,B26&gt;=2,B13&gt;=18),1.173,IF(AND(B23&gt;=51,B23&lt;94,B10&gt;=8,B25&lt;5,B22&lt;1.5,B13&gt;=43,B20&lt;8.5),1.173,IF(AND(B23&gt;=94,B10&gt;=8,B25&lt;5,B11&gt;=1,B29&lt;5,B14&gt;=38),1.209,IF(AND(B23&gt;=51,B10&lt;8,B25&lt;2,B26&lt;2,B12&gt;=5),1.225,IF(AND(B23&lt;51,B10&gt;=3,B22&gt;=4.5,B12&gt;=6),1.249,IF(AND(B23&gt;=94,B10&gt;=8,B25&lt;5,B11&lt;1,B21&gt;=0.75,B21&lt;35,B29&lt;5,B15&gt;=6),1.249,IF(AND(B23&gt;=51,B10&gt;=8,B25&gt;=5,B22&gt;=2),1.328,IF(AND(B23&gt;=91,B10&lt;8,B26&gt;=2,B19&lt;93,B11&gt;=2,B21&gt;=0.75,B21&lt;22.5),1.339,IF(AND(B23&gt;=91,B10&lt;8,B26&gt;=2,B21&lt;0.75),1.571,IF(AND(B23&gt;=94,B10&gt;=8,B25&lt;5,B11&lt;1,B21&lt;0.75,B29&lt;5),1.571,IF(AND(B23&gt;=94,B10&gt;=8,B25&lt;5,B11&gt;=1,B29&lt;5,B14&lt;38),1.571,""))))))))))))))))))))))))))))))))))))))))))))))</f>
        <v>0.746</v>
      </c>
      <c r="C70" s="20">
        <f t="shared" ref="C70:AX70" si="3">IF(AND(C23&gt;=51,C10&lt;2,C25&gt;=2,C26&lt;2,C19&lt;38),0,IF(AND(C23&lt;51,C10&lt;3,C11&lt;10),0.029,IF(AND(C23&lt;51,C10&lt;3,C11&gt;=10),0.17,IF(AND(C23&gt;=51,C10&gt;=2,C10&lt;8,C25&gt;=2,C26&lt;2,C19&lt;38),0.259,IF(AND(C23&gt;=51,C10&lt;8,C25&gt;=2,C22&lt;5,C26&lt;2,C19&gt;=38,C19&lt;53),0.322,IF(AND(C23&lt;51,C10&gt;=3,C22&lt;1.5,C13&lt;12,C28&gt;=24),0.422,IF(AND(C23&gt;=51,C10&lt;8,C25&gt;=2,C22&lt;5,C26&lt;2,C19&gt;=53),0.468,IF(AND(C23&gt;=94,C10&gt;=8,C25&lt;5,C29&gt;=5),0.484,IF(AND(C23&lt;51,C10&gt;=3,C22&lt;1.5,C13&lt;12,C28&lt;24),0.51,IF(AND(C23&gt;=51,C10&lt;8,C25&gt;=2,C22&gt;=5,C26&lt;2,C13&gt;=2,C19&gt;=38),0.521,IF(AND(C23&gt;=91,C10&lt;8,C26&gt;=2,C19&gt;=93,C21&gt;=0.75,C21&lt;22.5),0.58,IF(AND(C23&lt;51,C10&gt;=3,C22&gt;=1.5,C22&lt;4.5,C13&lt;12,C20&lt;3.5),0.589,IF(AND(C23&gt;=51,C23&lt;91,C10&lt;8,C22&gt;=0.5,C26&gt;=2,C13&lt;18),0.603,IF(AND(C23&gt;=51,C10&lt;8,C25&lt;2,C26&lt;2,C20&gt;=52.5,C12&lt;5),0.612,IF(AND(C23&lt;51,C10&gt;=3,C22&gt;=0.5,C22&lt;4.5,C13&gt;=12),0.625,IF(AND(C23&gt;=91,C10&lt;8,C26&gt;=2,C21&gt;=22.5),0.642,IF(AND(C23&gt;=51,C23&lt;94,C10&gt;=8,C10&lt;28,C25&lt;5,C22&lt;1.5,C13&lt;43,C20&lt;8.5,C28&gt;=7),0.698,IF(AND(C23&gt;=51,C23&lt;91,C10&lt;8,C22&lt;0.5,C26&gt;=2,C13&lt;18),0.746,IF(AND(C23&gt;=51,C23&lt;94,C10&gt;=28,C25&gt;=2,C25&lt;5,C22&lt;1.5,C13&lt;43,C20&lt;8.5,C28&gt;=7),0.751,IF(AND(C23&lt;51,C10&gt;=3,C22&gt;=4.5,C12&lt;6),0.785,IF(AND(C23&gt;=51,C10&lt;8,C25&gt;=2,C22&gt;=5,C26&lt;2,C13&lt;2,C19&gt;=38),0.811,IF(AND(C23&gt;=91,C10&lt;8,C26&gt;=2,C26&lt;4,C19&lt;93,C11&lt;2,C21&gt;=0.75,C21&lt;22.5),0.819,IF(AND(C23&gt;=64,C23&lt;94,C10&gt;=8,C25&lt;5,C22&gt;=1.5,C20&lt;8.5),0.85,IF(AND(C23&lt;51,C10&gt;=3,C22&lt;0.5,C13&gt;=12),0.875,IF(AND(C23&lt;51,C10&gt;=3,C22&gt;=1.5,C22&lt;4.5,C13&lt;12,C20&gt;=3.5),0.886,IF(AND(C23&gt;=94,C10&gt;=8,C25&lt;5,C11&lt;1,C21&gt;=35,C29&lt;5),0.891,IF(AND(C23&gt;=51,C23&lt;94,C10&gt;=28,C25&lt;2,C22&lt;1.5,C13&lt;43,C20&lt;8.5,C28&gt;=7),0.904,IF(AND(C23&gt;=51,C10&lt;8,C25&lt;2,C26&lt;2,C20&lt;52.5,C12&lt;5),0.929,IF(AND(C23&gt;=51,C23&lt;94,C10&gt;=8,C25&lt;5,C20&gt;=8.5,C19&lt;38),0.935,IF(AND(C23&gt;=51,C23&lt;94,C10&gt;=8,C25&lt;5,C22&lt;1.5,C13&lt;43,C20&lt;8.5,C28&lt;7),0.939,IF(AND(C23&gt;=91,C10&lt;8,C26&gt;=4,C19&lt;93,C11&lt;2,C21&gt;=0.75,C21&lt;22.5),0.995,IF(AND(C23&gt;=94,C10&gt;=8,C25&lt;5,C11&lt;1,C21&gt;=0.75,C21&lt;35,C29&lt;5,C15&lt;6),1.079,IF(AND(C23&gt;=51,C10&gt;=8,C25&gt;=5,C22&lt;2),1.108,IF(AND(C23&gt;=51,C23&lt;64,C10&gt;=8,C25&lt;5,C22&gt;=1.5,C20&lt;8.5),1.129,IF(AND(C23&gt;=51,C23&lt;94,C10&gt;=8,C25&lt;5,C20&gt;=8.5,C19&gt;=38),1.141,IF(AND(C23&gt;=51,C23&lt;91,C10&lt;8,C26&gt;=2,C13&gt;=18),1.173,IF(AND(C23&gt;=51,C23&lt;94,C10&gt;=8,C25&lt;5,C22&lt;1.5,C13&gt;=43,C20&lt;8.5),1.173,IF(AND(C23&gt;=94,C10&gt;=8,C25&lt;5,C11&gt;=1,C29&lt;5,C14&gt;=38),1.209,IF(AND(C23&gt;=51,C10&lt;8,C25&lt;2,C26&lt;2,C12&gt;=5),1.225,IF(AND(C23&lt;51,C10&gt;=3,C22&gt;=4.5,C12&gt;=6),1.249,IF(AND(C23&gt;=94,C10&gt;=8,C25&lt;5,C11&lt;1,C21&gt;=0.75,C21&lt;35,C29&lt;5,C15&gt;=6),1.249,IF(AND(C23&gt;=51,C10&gt;=8,C25&gt;=5,C22&gt;=2),1.328,IF(AND(C23&gt;=91,C10&lt;8,C26&gt;=2,C19&lt;93,C11&gt;=2,C21&gt;=0.75,C21&lt;22.5),1.339,IF(AND(C23&gt;=91,C10&lt;8,C26&gt;=2,C21&lt;0.75),1.571,IF(AND(C23&gt;=94,C10&gt;=8,C25&lt;5,C11&lt;1,C21&lt;0.75,C29&lt;5),1.571,IF(AND(C23&gt;=94,C10&gt;=8,C25&lt;5,C11&gt;=1,C29&lt;5,C14&lt;38),1.571,""))))))))))))))))))))))))))))))))))))))))))))))</f>
        <v>0.46800000000000003</v>
      </c>
      <c r="D70" s="20">
        <f t="shared" si="3"/>
        <v>2.9000000000000001E-2</v>
      </c>
      <c r="E70" s="20">
        <f t="shared" si="3"/>
        <v>2.9000000000000001E-2</v>
      </c>
      <c r="F70" s="20">
        <f t="shared" si="3"/>
        <v>2.9000000000000001E-2</v>
      </c>
      <c r="G70" s="20">
        <f t="shared" si="3"/>
        <v>2.9000000000000001E-2</v>
      </c>
      <c r="H70" s="20">
        <f t="shared" si="3"/>
        <v>2.9000000000000001E-2</v>
      </c>
      <c r="I70" s="20">
        <f t="shared" si="3"/>
        <v>2.9000000000000001E-2</v>
      </c>
      <c r="J70" s="20">
        <f t="shared" si="3"/>
        <v>2.9000000000000001E-2</v>
      </c>
      <c r="K70" s="20">
        <f t="shared" si="3"/>
        <v>2.9000000000000001E-2</v>
      </c>
      <c r="L70" s="20">
        <f t="shared" si="3"/>
        <v>2.9000000000000001E-2</v>
      </c>
      <c r="M70" s="20">
        <f t="shared" si="3"/>
        <v>2.9000000000000001E-2</v>
      </c>
      <c r="N70" s="20">
        <f t="shared" si="3"/>
        <v>2.9000000000000001E-2</v>
      </c>
      <c r="O70" s="20">
        <f t="shared" si="3"/>
        <v>2.9000000000000001E-2</v>
      </c>
      <c r="P70" s="20">
        <f t="shared" si="3"/>
        <v>2.9000000000000001E-2</v>
      </c>
      <c r="Q70" s="20">
        <f t="shared" si="3"/>
        <v>2.9000000000000001E-2</v>
      </c>
      <c r="R70" s="20">
        <f t="shared" si="3"/>
        <v>2.9000000000000001E-2</v>
      </c>
      <c r="S70" s="20">
        <f t="shared" si="3"/>
        <v>2.9000000000000001E-2</v>
      </c>
      <c r="T70" s="20">
        <f t="shared" si="3"/>
        <v>2.9000000000000001E-2</v>
      </c>
      <c r="U70" s="20">
        <f t="shared" si="3"/>
        <v>2.9000000000000001E-2</v>
      </c>
      <c r="V70" s="20">
        <f t="shared" si="3"/>
        <v>2.9000000000000001E-2</v>
      </c>
      <c r="W70" s="20">
        <f t="shared" si="3"/>
        <v>2.9000000000000001E-2</v>
      </c>
      <c r="X70" s="20">
        <f t="shared" si="3"/>
        <v>2.9000000000000001E-2</v>
      </c>
      <c r="Y70" s="20">
        <f t="shared" si="3"/>
        <v>2.9000000000000001E-2</v>
      </c>
      <c r="Z70" s="20">
        <f t="shared" si="3"/>
        <v>2.9000000000000001E-2</v>
      </c>
      <c r="AA70" s="20">
        <f t="shared" si="3"/>
        <v>2.9000000000000001E-2</v>
      </c>
      <c r="AB70" s="20">
        <f t="shared" si="3"/>
        <v>2.9000000000000001E-2</v>
      </c>
      <c r="AC70" s="20">
        <f t="shared" si="3"/>
        <v>2.9000000000000001E-2</v>
      </c>
      <c r="AD70" s="20">
        <f t="shared" si="3"/>
        <v>2.9000000000000001E-2</v>
      </c>
      <c r="AE70" s="20">
        <f t="shared" si="3"/>
        <v>2.9000000000000001E-2</v>
      </c>
      <c r="AF70" s="20">
        <f t="shared" si="3"/>
        <v>2.9000000000000001E-2</v>
      </c>
      <c r="AG70" s="20">
        <f t="shared" si="3"/>
        <v>2.9000000000000001E-2</v>
      </c>
      <c r="AH70" s="20">
        <f t="shared" si="3"/>
        <v>2.9000000000000001E-2</v>
      </c>
      <c r="AI70" s="20">
        <f t="shared" si="3"/>
        <v>2.9000000000000001E-2</v>
      </c>
      <c r="AJ70" s="20">
        <f t="shared" si="3"/>
        <v>2.9000000000000001E-2</v>
      </c>
      <c r="AK70" s="20">
        <f t="shared" si="3"/>
        <v>2.9000000000000001E-2</v>
      </c>
      <c r="AL70" s="20">
        <f t="shared" si="3"/>
        <v>2.9000000000000001E-2</v>
      </c>
      <c r="AM70" s="20">
        <f t="shared" si="3"/>
        <v>2.9000000000000001E-2</v>
      </c>
      <c r="AN70" s="20">
        <f t="shared" si="3"/>
        <v>2.9000000000000001E-2</v>
      </c>
      <c r="AO70" s="20">
        <f t="shared" si="3"/>
        <v>2.9000000000000001E-2</v>
      </c>
      <c r="AP70" s="20">
        <f t="shared" si="3"/>
        <v>2.9000000000000001E-2</v>
      </c>
      <c r="AQ70" s="20">
        <f t="shared" si="3"/>
        <v>2.9000000000000001E-2</v>
      </c>
      <c r="AR70" s="20">
        <f t="shared" si="3"/>
        <v>2.9000000000000001E-2</v>
      </c>
      <c r="AS70" s="20">
        <f t="shared" si="3"/>
        <v>2.9000000000000001E-2</v>
      </c>
      <c r="AT70" s="20">
        <f t="shared" si="3"/>
        <v>2.9000000000000001E-2</v>
      </c>
      <c r="AU70" s="20">
        <f t="shared" si="3"/>
        <v>2.9000000000000001E-2</v>
      </c>
      <c r="AV70" s="20">
        <f t="shared" si="3"/>
        <v>2.9000000000000001E-2</v>
      </c>
      <c r="AW70" s="20">
        <f t="shared" si="3"/>
        <v>2.9000000000000001E-2</v>
      </c>
      <c r="AX70" s="20">
        <f t="shared" si="3"/>
        <v>2.9000000000000001E-2</v>
      </c>
    </row>
    <row r="71" spans="1:50" x14ac:dyDescent="0.35">
      <c r="A71" s="1" t="s">
        <v>35</v>
      </c>
      <c r="B71" s="20">
        <f>IF(AND(B23&lt;51,B11&lt;10,B10&lt;3),0.03,IF(AND(B23&gt;=51,B29&gt;=4.5,B26&lt;4,B12&lt;2,B14&lt;2),0.19,IF(AND(B23&lt;51,B11&gt;=10,B10&lt;3),0.21,IF(AND(B23&gt;=51,B29&gt;=8,B26&lt;4,B12&gt;=3,B14&gt;=2),0.23,IF(AND(B23&lt;51,B29&gt;=3.5,B11&lt;5,B10&gt;=3,B22&lt;0.5),0.4,IF(AND(B23&gt;=51,B29&gt;=4.5,B26&lt;4,B12&gt;=2,B14&lt;2),0.43,IF(AND(B23&lt;51,B29&lt;3.5,B11&gt;=2,B11&lt;5,B10&gt;=3,B10&lt;38,B19&gt;=13),0.46,IF(AND(B23&lt;51,B29&lt;3.5,B11&lt;5,B10&gt;=3,B19&lt;13),0.48,IF(AND(B23&lt;51,B29&gt;=3.5,B11&lt;5,B10&gt;=3,B22&gt;=0.5),0.54,IF(AND(B23&gt;=94,B29&lt;4.5,B26&lt;17,B12&lt;1,B11&gt;=1,B13&gt;=4),0.56,IF(AND(B23&gt;=51,B29&gt;=4.5,B26&gt;=4,B26&lt;17,B12&gt;=1,B21&gt;=7),0.62,IF(AND(B23&gt;=51,B29&gt;=8,B26&lt;4,B12&lt;3,B14&gt;=2),0.62,IF(AND(B23&gt;=51,B23&lt;56,B29&gt;=1,B29&lt;4.5,B26&lt;17,B12&lt;6,B10&gt;=4,B13&lt;35,B20&lt;6),0.63,IF(AND(B23&gt;=51,B23&lt;94,B29&lt;4.5,B26&lt;17,B12&lt;6,B10&lt;4,B20&lt;6),0.63,IF(AND(B23&lt;51,B11&gt;=5,B10&gt;=3,B20&gt;=1.5),0.63,IF(AND(B23&lt;51,B29&lt;3.5,B11&lt;2,B10&gt;=3,B10&lt;38,B19&gt;=13),0.65,IF(AND(B23&gt;=94,B29&lt;4.5,B26&gt;=11,B26&lt;17,B12&lt;1,B11&gt;=1,B13&lt;4),0.68,IF(AND(B23&gt;=56,B23&lt;94,B29&lt;4.5,B26&lt;9,B12&lt;6,B10&gt;=4,B13&lt;35,B20&lt;6,B14&gt;=23),0.7,IF(AND(B23&gt;=51,B23&lt;94,B29&gt;=2.5,B29&lt;4.5,B26&lt;17,B12&gt;=6,B20&lt;6),0.71,IF(AND(B23&gt;=56,B23&lt;94,B29&lt;4.5,B26&gt;=9,B26&lt;17,B12&lt;6,B10&gt;=4,B13&lt;35,B20&lt;6),0.71,IF(AND(B23&gt;=51,B23&lt;73,B29&lt;4.5,B26&lt;17,B20&gt;=6,B19&gt;=33,B22&gt;=3),0.74,IF(AND(B23&gt;=94,B29&lt;4.5,B26&lt;17,B12&gt;=1,B11&lt;1,B13&gt;=11,B21&gt;=12.5,B25&gt;=4),0.79,IF(AND(B23&gt;=51,B23&lt;56,B29&lt;1,B26&lt;17,B12&lt;6,B10&gt;=4,B13&lt;35,B20&lt;6),0.84,IF(AND(B23&gt;=51,B29&gt;=4.5,B26&gt;=4,B26&lt;17,B12&lt;1,B21&gt;=7),0.84,IF(AND(B23&gt;=56,B23&lt;94,B29&lt;4.5,B26&lt;9,B12&lt;6,B10&gt;=4,B13&lt;35,B20&lt;6,B14&lt;23),0.84,IF(AND(B23&gt;=94,B29&lt;4.5,B26&lt;17,B12&lt;1,B11&lt;1,B10&gt;=8),0.86,IF(AND(B23&gt;=94,B29&gt;=1.3,B29&lt;4.5,B26&lt;17,B12&gt;=1,B11&lt;1,B13&lt;11),0.88,IF(AND(B23&gt;=51,B23&lt;73,B29&lt;4.5,B26&lt;17,B20&gt;=6,B19&lt;33,B22&gt;=3),0.91,IF(AND(B23&lt;51,B29&lt;3.5,B11&lt;5,B10&gt;=38,B19&gt;=13),0.91,IF(AND(B23&gt;=51,B29&gt;=4.5,B29&lt;8,B26&lt;4,B14&gt;=2),0.94,IF(AND(B23&gt;=73,B23&lt;94,B29&lt;4.5,B26&lt;17,B20&gt;=6,B20&lt;12.5),0.96,IF(AND(B23&gt;=94,B29&lt;4.5,B26&lt;11,B12&lt;1,B11&gt;=1,B13&lt;4),1.01,IF(AND(B23&gt;=94,B29&lt;4.5,B26&lt;17,B12&lt;1,B11&lt;1,B10&lt;8),1.04,IF(AND(B23&gt;=51,B29&gt;=4.5,B26&gt;=4,B26&lt;17,B21&lt;7),1.05,IF(AND(B23&gt;=51,B23&lt;73,B29&lt;4.5,B26&lt;17,B20&gt;=6,B22&lt;3),1.06,IF(AND(B23&gt;=94,B29&lt;1.3,B26&lt;17,B12&gt;=1,B11&lt;1,B13&lt;11),1.06,IF(AND(B23&gt;=94,B29&lt;4.5,B26&lt;17,B12&gt;=1,B11&gt;=1,B21&gt;=5.5,B15&lt;23),1.07,IF(AND(B23&gt;=94,B29&lt;4.5,B26&lt;17,B12&gt;=1,B11&lt;1,B13&gt;=11,B21&gt;=12.5,B25&lt;4),1.07,IF(AND(B23&gt;=51,B26&gt;=17,B13&gt;=8),1.08,IF(AND(B23&gt;=51,B23&lt;94,B29&lt;4.5,B26&lt;17,B12&lt;6,B10&gt;=4,B13&gt;=35,B20&lt;6),1.09,IF(AND(B23&gt;=73,B23&lt;94,B29&lt;4.5,B26&lt;17,B20&gt;=12.5),1.23,IF(AND(B23&gt;=94,B29&lt;4.5,B26&lt;17,B12&gt;=1,B11&gt;=1,B21&gt;=5.5,B15&gt;=23),1.26,IF(AND(B23&gt;=94,B29&lt;4.5,B26&lt;17,B12&gt;=1,B11&lt;1,B10&lt;33,B13&gt;=11,B21&lt;12.5),1.26,IF(AND(B23&gt;=51,B23&lt;94,B29&lt;2.5,B26&lt;17,B12&gt;=6,B20&lt;6),1.28,IF(AND(B23&lt;51,B11&gt;=5,B10&gt;=3,B20&lt;1.5),1.41,IF(AND(B23&gt;=51,B26&gt;=17,B13&lt;8),1.43,IF(AND(B23&gt;=94,B29&lt;4.5,B26&lt;17,B12&gt;=1,B11&gt;=1,B21&lt;5.5),1.55,IF(AND(B23&gt;=94,B29&lt;4.5,B26&lt;17,B12&gt;=1,B11&lt;1,B10&gt;=33,B13&gt;=11,B21&lt;12.5),1.57,""))))))))))))))))))))))))))))))))))))))))))))))))</f>
        <v>1.43</v>
      </c>
      <c r="C71" s="20">
        <f t="shared" ref="C71:AX71" si="4">IF(AND(C23&lt;51,C11&lt;10,C10&lt;3),0.03,IF(AND(C23&gt;=51,C29&gt;=4.5,C26&lt;4,C12&lt;2,C14&lt;2),0.19,IF(AND(C23&lt;51,C11&gt;=10,C10&lt;3),0.21,IF(AND(C23&gt;=51,C29&gt;=8,C26&lt;4,C12&gt;=3,C14&gt;=2),0.23,IF(AND(C23&lt;51,C29&gt;=3.5,C11&lt;5,C10&gt;=3,C22&lt;0.5),0.4,IF(AND(C23&gt;=51,C29&gt;=4.5,C26&lt;4,C12&gt;=2,C14&lt;2),0.43,IF(AND(C23&lt;51,C29&lt;3.5,C11&gt;=2,C11&lt;5,C10&gt;=3,C10&lt;38,C19&gt;=13),0.46,IF(AND(C23&lt;51,C29&lt;3.5,C11&lt;5,C10&gt;=3,C19&lt;13),0.48,IF(AND(C23&lt;51,C29&gt;=3.5,C11&lt;5,C10&gt;=3,C22&gt;=0.5),0.54,IF(AND(C23&gt;=94,C29&lt;4.5,C26&lt;17,C12&lt;1,C11&gt;=1,C13&gt;=4),0.56,IF(AND(C23&gt;=51,C29&gt;=4.5,C26&gt;=4,C26&lt;17,C12&gt;=1,C21&gt;=7),0.62,IF(AND(C23&gt;=51,C29&gt;=8,C26&lt;4,C12&lt;3,C14&gt;=2),0.62,IF(AND(C23&gt;=51,C23&lt;56,C29&gt;=1,C29&lt;4.5,C26&lt;17,C12&lt;6,C10&gt;=4,C13&lt;35,C20&lt;6),0.63,IF(AND(C23&gt;=51,C23&lt;94,C29&lt;4.5,C26&lt;17,C12&lt;6,C10&lt;4,C20&lt;6),0.63,IF(AND(C23&lt;51,C11&gt;=5,C10&gt;=3,C20&gt;=1.5),0.63,IF(AND(C23&lt;51,C29&lt;3.5,C11&lt;2,C10&gt;=3,C10&lt;38,C19&gt;=13),0.65,IF(AND(C23&gt;=94,C29&lt;4.5,C26&gt;=11,C26&lt;17,C12&lt;1,C11&gt;=1,C13&lt;4),0.68,IF(AND(C23&gt;=56,C23&lt;94,C29&lt;4.5,C26&lt;9,C12&lt;6,C10&gt;=4,C13&lt;35,C20&lt;6,C14&gt;=23),0.7,IF(AND(C23&gt;=51,C23&lt;94,C29&gt;=2.5,C29&lt;4.5,C26&lt;17,C12&gt;=6,C20&lt;6),0.71,IF(AND(C23&gt;=56,C23&lt;94,C29&lt;4.5,C26&gt;=9,C26&lt;17,C12&lt;6,C10&gt;=4,C13&lt;35,C20&lt;6),0.71,IF(AND(C23&gt;=51,C23&lt;73,C29&lt;4.5,C26&lt;17,C20&gt;=6,C19&gt;=33,C22&gt;=3),0.74,IF(AND(C23&gt;=94,C29&lt;4.5,C26&lt;17,C12&gt;=1,C11&lt;1,C13&gt;=11,C21&gt;=12.5,C25&gt;=4),0.79,IF(AND(C23&gt;=51,C23&lt;56,C29&lt;1,C26&lt;17,C12&lt;6,C10&gt;=4,C13&lt;35,C20&lt;6),0.84,IF(AND(C23&gt;=51,C29&gt;=4.5,C26&gt;=4,C26&lt;17,C12&lt;1,C21&gt;=7),0.84,IF(AND(C23&gt;=56,C23&lt;94,C29&lt;4.5,C26&lt;9,C12&lt;6,C10&gt;=4,C13&lt;35,C20&lt;6,C14&lt;23),0.84,IF(AND(C23&gt;=94,C29&lt;4.5,C26&lt;17,C12&lt;1,C11&lt;1,C10&gt;=8),0.86,IF(AND(C23&gt;=94,C29&gt;=1.3,C29&lt;4.5,C26&lt;17,C12&gt;=1,C11&lt;1,C13&lt;11),0.88,IF(AND(C23&gt;=51,C23&lt;73,C29&lt;4.5,C26&lt;17,C20&gt;=6,C19&lt;33,C22&gt;=3),0.91,IF(AND(C23&lt;51,C29&lt;3.5,C11&lt;5,C10&gt;=38,C19&gt;=13),0.91,IF(AND(C23&gt;=51,C29&gt;=4.5,C29&lt;8,C26&lt;4,C14&gt;=2),0.94,IF(AND(C23&gt;=73,C23&lt;94,C29&lt;4.5,C26&lt;17,C20&gt;=6,C20&lt;12.5),0.96,IF(AND(C23&gt;=94,C29&lt;4.5,C26&lt;11,C12&lt;1,C11&gt;=1,C13&lt;4),1.01,IF(AND(C23&gt;=94,C29&lt;4.5,C26&lt;17,C12&lt;1,C11&lt;1,C10&lt;8),1.04,IF(AND(C23&gt;=51,C29&gt;=4.5,C26&gt;=4,C26&lt;17,C21&lt;7),1.05,IF(AND(C23&gt;=51,C23&lt;73,C29&lt;4.5,C26&lt;17,C20&gt;=6,C22&lt;3),1.06,IF(AND(C23&gt;=94,C29&lt;1.3,C26&lt;17,C12&gt;=1,C11&lt;1,C13&lt;11),1.06,IF(AND(C23&gt;=94,C29&lt;4.5,C26&lt;17,C12&gt;=1,C11&gt;=1,C21&gt;=5.5,C15&lt;23),1.07,IF(AND(C23&gt;=94,C29&lt;4.5,C26&lt;17,C12&gt;=1,C11&lt;1,C13&gt;=11,C21&gt;=12.5,C25&lt;4),1.07,IF(AND(C23&gt;=51,C26&gt;=17,C13&gt;=8),1.08,IF(AND(C23&gt;=51,C23&lt;94,C29&lt;4.5,C26&lt;17,C12&lt;6,C10&gt;=4,C13&gt;=35,C20&lt;6),1.09,IF(AND(C23&gt;=73,C23&lt;94,C29&lt;4.5,C26&lt;17,C20&gt;=12.5),1.23,IF(AND(C23&gt;=94,C29&lt;4.5,C26&lt;17,C12&gt;=1,C11&gt;=1,C21&gt;=5.5,C15&gt;=23),1.26,IF(AND(C23&gt;=94,C29&lt;4.5,C26&lt;17,C12&gt;=1,C11&lt;1,C10&lt;33,C13&gt;=11,C21&lt;12.5),1.26,IF(AND(C23&gt;=51,C23&lt;94,C29&lt;2.5,C26&lt;17,C12&gt;=6,C20&lt;6),1.28,IF(AND(C23&lt;51,C11&gt;=5,C10&gt;=3,C20&lt;1.5),1.41,IF(AND(C23&gt;=51,C26&gt;=17,C13&lt;8),1.43,IF(AND(C23&gt;=94,C29&lt;4.5,C26&lt;17,C12&gt;=1,C11&gt;=1,C21&lt;5.5),1.55,IF(AND(C23&gt;=94,C29&lt;4.5,C26&lt;17,C12&gt;=1,C11&lt;1,C10&gt;=33,C13&gt;=11,C21&lt;12.5),1.57,""))))))))))))))))))))))))))))))))))))))))))))))))</f>
        <v>0.56000000000000005</v>
      </c>
      <c r="D71" s="20">
        <f t="shared" si="4"/>
        <v>0.03</v>
      </c>
      <c r="E71" s="20">
        <f t="shared" si="4"/>
        <v>0.03</v>
      </c>
      <c r="F71" s="20">
        <f t="shared" si="4"/>
        <v>0.03</v>
      </c>
      <c r="G71" s="20">
        <f t="shared" si="4"/>
        <v>0.03</v>
      </c>
      <c r="H71" s="20">
        <f t="shared" si="4"/>
        <v>0.03</v>
      </c>
      <c r="I71" s="20">
        <f t="shared" si="4"/>
        <v>0.03</v>
      </c>
      <c r="J71" s="20">
        <f t="shared" si="4"/>
        <v>0.03</v>
      </c>
      <c r="K71" s="20">
        <f t="shared" si="4"/>
        <v>0.03</v>
      </c>
      <c r="L71" s="20">
        <f t="shared" si="4"/>
        <v>0.03</v>
      </c>
      <c r="M71" s="20">
        <f t="shared" si="4"/>
        <v>0.03</v>
      </c>
      <c r="N71" s="20">
        <f t="shared" si="4"/>
        <v>0.03</v>
      </c>
      <c r="O71" s="20">
        <f t="shared" si="4"/>
        <v>0.03</v>
      </c>
      <c r="P71" s="20">
        <f t="shared" si="4"/>
        <v>0.03</v>
      </c>
      <c r="Q71" s="20">
        <f t="shared" si="4"/>
        <v>0.03</v>
      </c>
      <c r="R71" s="20">
        <f t="shared" si="4"/>
        <v>0.03</v>
      </c>
      <c r="S71" s="20">
        <f t="shared" si="4"/>
        <v>0.03</v>
      </c>
      <c r="T71" s="20">
        <f t="shared" si="4"/>
        <v>0.03</v>
      </c>
      <c r="U71" s="20">
        <f t="shared" si="4"/>
        <v>0.03</v>
      </c>
      <c r="V71" s="20">
        <f t="shared" si="4"/>
        <v>0.03</v>
      </c>
      <c r="W71" s="20">
        <f t="shared" si="4"/>
        <v>0.03</v>
      </c>
      <c r="X71" s="20">
        <f t="shared" si="4"/>
        <v>0.03</v>
      </c>
      <c r="Y71" s="20">
        <f t="shared" si="4"/>
        <v>0.03</v>
      </c>
      <c r="Z71" s="20">
        <f t="shared" si="4"/>
        <v>0.03</v>
      </c>
      <c r="AA71" s="20">
        <f t="shared" si="4"/>
        <v>0.03</v>
      </c>
      <c r="AB71" s="20">
        <f t="shared" si="4"/>
        <v>0.03</v>
      </c>
      <c r="AC71" s="20">
        <f t="shared" si="4"/>
        <v>0.03</v>
      </c>
      <c r="AD71" s="20">
        <f t="shared" si="4"/>
        <v>0.03</v>
      </c>
      <c r="AE71" s="20">
        <f t="shared" si="4"/>
        <v>0.03</v>
      </c>
      <c r="AF71" s="20">
        <f t="shared" si="4"/>
        <v>0.03</v>
      </c>
      <c r="AG71" s="20">
        <f t="shared" si="4"/>
        <v>0.03</v>
      </c>
      <c r="AH71" s="20">
        <f t="shared" si="4"/>
        <v>0.03</v>
      </c>
      <c r="AI71" s="20">
        <f t="shared" si="4"/>
        <v>0.03</v>
      </c>
      <c r="AJ71" s="20">
        <f t="shared" si="4"/>
        <v>0.03</v>
      </c>
      <c r="AK71" s="20">
        <f t="shared" si="4"/>
        <v>0.03</v>
      </c>
      <c r="AL71" s="20">
        <f t="shared" si="4"/>
        <v>0.03</v>
      </c>
      <c r="AM71" s="20">
        <f t="shared" si="4"/>
        <v>0.03</v>
      </c>
      <c r="AN71" s="20">
        <f t="shared" si="4"/>
        <v>0.03</v>
      </c>
      <c r="AO71" s="20">
        <f t="shared" si="4"/>
        <v>0.03</v>
      </c>
      <c r="AP71" s="20">
        <f t="shared" si="4"/>
        <v>0.03</v>
      </c>
      <c r="AQ71" s="20">
        <f t="shared" si="4"/>
        <v>0.03</v>
      </c>
      <c r="AR71" s="20">
        <f t="shared" si="4"/>
        <v>0.03</v>
      </c>
      <c r="AS71" s="20">
        <f t="shared" si="4"/>
        <v>0.03</v>
      </c>
      <c r="AT71" s="20">
        <f t="shared" si="4"/>
        <v>0.03</v>
      </c>
      <c r="AU71" s="20">
        <f t="shared" si="4"/>
        <v>0.03</v>
      </c>
      <c r="AV71" s="20">
        <f t="shared" si="4"/>
        <v>0.03</v>
      </c>
      <c r="AW71" s="20">
        <f t="shared" si="4"/>
        <v>0.03</v>
      </c>
      <c r="AX71" s="20">
        <f t="shared" si="4"/>
        <v>0.03</v>
      </c>
    </row>
    <row r="72" spans="1:50" x14ac:dyDescent="0.35">
      <c r="A72" s="1" t="s">
        <v>36</v>
      </c>
      <c r="B72" s="20">
        <f>IF(AND(B23&lt;56,B10&lt;3,B11&lt;10),0.04,IF(AND(B23&lt;56,B10&lt;3,B11&gt;=10),0.18,IF(AND(B23&gt;=56,B10&lt;7,B15&lt;1.5,B24&lt;5,B26&lt;2,B19&lt;38),0.21,IF(AND(B23&gt;=56,B15&lt;1.5,B24&gt;=5),0.27,IF(AND(B23&lt;56,B10&gt;=3,B29&gt;=2.5,B13&lt;1,B28&gt;=18),0.41,IF(AND(B23&lt;56,B10&gt;=3,B10&lt;23,B29&gt;=3.5,B13&gt;=1,B28&gt;=18),0.43,IF(AND(B23&lt;56,B10&gt;=3,B10&lt;23,B29&lt;3.5,B13&gt;=1,B28&gt;=18,B20&gt;=4.5),0.45,IF(AND(B23&gt;=56,B10&lt;7,B15&lt;1.5,B24&lt;5,B26&lt;2,B19&gt;=38,B28&lt;43),0.47,IF(AND(B23&lt;56,B10&gt;=3,B29&lt;2.5,B13&lt;1,B28&gt;=18,B22&lt;1.5),0.47,IF(AND(B23&gt;=56,B15&gt;=1.5,B29&gt;=5.5),0.57,IF(AND(B23&gt;=56,B23&lt;93,B10&lt;3,B15&lt;1.5,B24&lt;5,B26&gt;=2,B19&gt;=55),0.58,IF(AND(B23&lt;56,B10&gt;=3,B10&lt;23,B29&lt;3.5,B13&gt;=1,B28&gt;=18,B25&gt;=3,B20&lt;4.5),0.58,IF(AND(B23&gt;=56,B10&lt;7,B15&lt;1.5,B24&lt;5,B29&gt;=5,B26&lt;2,B19&gt;=38,B28&gt;=43),0.59,IF(AND(B23&gt;=56,B10&lt;7,B15&lt;1.5,B24&lt;5,B13&lt;10,B26&gt;=2,B19&lt;55,B22&gt;=0.5),0.62,IF(AND(B23&lt;56,B10&gt;=3,B29&lt;2.5,B13&lt;1,B28&gt;=18,B22&gt;=1.5),0.63,IF(AND(B23&gt;=56,B15&gt;=1.5,B29&lt;4.5,B20&gt;=57.5),0.63,IF(AND(B23&gt;=56,B23&lt;98,B10&gt;=7,B15&lt;1.5,B24&lt;5,B29&lt;3.5,B13&lt;45,B26&gt;=3,B26&lt;4,B25&lt;5,B12&gt;=2),0.68,IF(AND(B23&lt;56,B10&gt;=23,B13&gt;=1,B19&lt;38,B28&gt;=18,B20&gt;=0.25),0.69,IF(AND(B23&gt;=56,B23&lt;98,B10&gt;=7,B15&lt;1.5,B24&lt;5,B29&gt;=3.5,B13&lt;45,B25&gt;=2),0.7,IF(AND(B23&lt;56,B10&gt;=3,B10&lt;23,B29&lt;3.5,B13&gt;=1,B28&gt;=18,B25&lt;3,B20&lt;4.5),0.7,IF(AND(B23&lt;56,B10&gt;=3,B28&lt;18,B14&gt;=2.8),0.72,IF(AND(B23&gt;=56,B10&lt;7,B15&lt;1.5,B24&lt;5,B29&lt;5,B26&lt;2,B19&gt;=38,B28&gt;=43),0.75,IF(AND(B23&gt;=98,B10&gt;=7,B10&lt;30,B15&lt;1.5,B24&lt;2,B13&lt;45,B28&lt;6,B14&lt;25),0.75,IF(AND(B23&gt;=56,B23&lt;98,B10&gt;=7,B15&lt;1.5,B24&lt;5,B29&lt;3.5,B13&lt;45,B26&lt;3,B19&gt;=63,B25&lt;5,B12&gt;=2),0.78,IF(AND(B23&gt;=98,B10&gt;=7,B10&lt;30,B15&lt;1.5,B24&lt;2,B13&lt;16,B26&lt;5,B28&gt;=6,B14&lt;25),0.83,IF(AND(B23&gt;=56,B10&lt;7,B15&lt;1.5,B24&lt;5,B13&gt;=10,B26&gt;=2,B19&lt;55,B22&gt;=0.5),0.84,IF(AND(B23&lt;56,B10&gt;=23,B13&gt;=1,B19&lt;38,B28&gt;=18,B20&lt;0.25),0.84,IF(AND(B23&gt;=93,B10&lt;7,B15&lt;1.5,B24&lt;5,B26&gt;=2,B19&gt;=55,B22&gt;=40),0.86,IF(AND(B23&gt;=56,B23&lt;98,B10&gt;=7,B15&lt;1.5,B24&lt;5,B29&lt;3.5,B13&lt;45,B26&lt;4,B25&lt;5,B12&lt;2),0.9,IF(AND(B23&gt;=56,B23&lt;98,B10&gt;=7,B15&lt;1.5,B24&lt;5,B29&lt;3.5,B13&lt;45,B26&gt;=4,B19&lt;35,B25&lt;5),0.91,IF(AND(B23&gt;=56,B10&lt;7,B15&lt;1.5,B24&lt;5,B26&gt;=2,B19&lt;55,B22&lt;0.5),0.92,IF(AND(B23&gt;=93,B10&lt;7,B15&lt;1.5,B24&lt;5,B29&gt;=8.5,B26&gt;=2,B19&gt;=55,B22&lt;40),0.93,IF(AND(B23&gt;=56,B23&lt;98,B10&gt;=7,B15&lt;1.5,B24&lt;5,B29&lt;3.5,B13&lt;45,B26&lt;3,B19&lt;63,B25&lt;5,B12&gt;=2),0.94,IF(AND(B23&gt;=56,B15&gt;=1.5,B29&gt;=0.25,B29&lt;4.5,B20&lt;57.5,B12&lt;2),0.95,IF(AND(B23&gt;=56,B23&lt;98,B10&gt;=7,B15&lt;1.5,B24&lt;5,B29&lt;3.5,B13&lt;45,B26&gt;=4,B19&gt;=58,B25&lt;5),0.96,IF(AND(B23&gt;=56,B23&lt;93,B10&gt;=3,B10&lt;7,B15&lt;1.5,B24&lt;5,B26&gt;=2,B19&gt;=55),1,IF(AND(B23&gt;=98,B10&gt;=7,B10&lt;30,B15&lt;1.5,B24&lt;2,B13&lt;45,B26&gt;=5,B28&gt;=6,B14&lt;25),1.01,IF(AND(B23&gt;=56,B15&gt;=1.5,B29&gt;=0.25,B29&lt;4.5,B20&lt;45,B22&gt;=37.5,B12&gt;=2),1.02,IF(AND(B23&lt;56,B10&gt;=23,B13&gt;=1,B19&gt;=38,B28&gt;=18),1.05,IF(AND(B23&lt;56,B10&gt;=3,B28&lt;18,B14&lt;2.8),1.05,IF(AND(B23&gt;=93,B10&lt;7,B15&lt;1.5,B24&lt;5,B29&lt;8.5,B26&gt;=2,B19&gt;=55,B25&gt;=3,B22&lt;40),1.07,IF(AND(B23&gt;=56,B23&lt;98,B10&gt;=7,B15&lt;1.5,B24&lt;5,B29&gt;=3.5,B13&lt;45,B25&lt;2),1.11,IF(AND(B23&gt;=98,B10&gt;=7,B10&lt;30,B15&lt;1.5,B24&lt;2,B13&gt;=16,B13&lt;45,B26&lt;5,B28&gt;=6,B14&lt;25),1.11,IF(AND(B23&gt;=56,B23&lt;98,B10&gt;=7,B15&lt;1.5,B24&lt;5,B29&lt;3.5,B13&lt;45,B26&gt;=4,B19&gt;=35,B19&lt;58,B25&lt;5),1.12,IF(AND(B23&gt;=98,B10&gt;=7,B10&lt;30,B15&lt;1.5,B24&gt;=2,B24&lt;5,B13&lt;45,B14&lt;25),1.13,IF(AND(B23&gt;=56,B15&gt;=1.5,B29&gt;=0.25,B29&lt;4.5,B20&lt;45,B22&lt;37.5,B12&gt;=2),1.18,IF(AND(B23&gt;=56,B23&lt;98,B10&gt;=7,B15&lt;1.5,B24&lt;5,B29&lt;3.5,B13&lt;45,B25&gt;=5),1.25,IF(AND(B23&gt;=93,B10&lt;7,B15&lt;1.5,B24&lt;5,B29&lt;8.5,B26&gt;=2,B19&gt;=55,B25&lt;3,B22&lt;40),1.35,IF(AND(B23&gt;=56,B15&gt;=1.5,B29&gt;=4.5,B29&lt;5.5),1.37,IF(AND(B23&gt;=98,B10&gt;=7,B10&lt;30,B15&lt;1.5,B24&lt;5,B13&lt;45,B14&gt;=25),1.57,IF(AND(B23&gt;=98,B10&gt;=30,B15&lt;1.5,B24&lt;5,B13&lt;45),1.57,IF(AND(B23&gt;=56,B10&gt;=7,B15&lt;1.5,B24&lt;5,B13&gt;=45),1.57,IF(AND(B23&gt;=56,B15&gt;=1.5,B29&gt;=0.25,B29&lt;4.5,B20&gt;=45,B20&lt;57.5,B12&gt;=2),1.57,IF(AND(B23&gt;=56,B15&gt;=1.5,B29&lt;0.25,B20&lt;57.5),1.57,""))))))))))))))))))))))))))))))))))))))))))))))))))))))</f>
        <v>0.92</v>
      </c>
      <c r="C72" s="20">
        <f t="shared" ref="C72:AX72" si="5">IF(AND(C23&lt;56,C10&lt;3,C11&lt;10),0.04,IF(AND(C23&lt;56,C10&lt;3,C11&gt;=10),0.18,IF(AND(C23&gt;=56,C10&lt;7,C15&lt;1.5,C24&lt;5,C26&lt;2,C19&lt;38),0.21,IF(AND(C23&gt;=56,C15&lt;1.5,C24&gt;=5),0.27,IF(AND(C23&lt;56,C10&gt;=3,C29&gt;=2.5,C13&lt;1,C28&gt;=18),0.41,IF(AND(C23&lt;56,C10&gt;=3,C10&lt;23,C29&gt;=3.5,C13&gt;=1,C28&gt;=18),0.43,IF(AND(C23&lt;56,C10&gt;=3,C10&lt;23,C29&lt;3.5,C13&gt;=1,C28&gt;=18,C20&gt;=4.5),0.45,IF(AND(C23&gt;=56,C10&lt;7,C15&lt;1.5,C24&lt;5,C26&lt;2,C19&gt;=38,C28&lt;43),0.47,IF(AND(C23&lt;56,C10&gt;=3,C29&lt;2.5,C13&lt;1,C28&gt;=18,C22&lt;1.5),0.47,IF(AND(C23&gt;=56,C15&gt;=1.5,C29&gt;=5.5),0.57,IF(AND(C23&gt;=56,C23&lt;93,C10&lt;3,C15&lt;1.5,C24&lt;5,C26&gt;=2,C19&gt;=55),0.58,IF(AND(C23&lt;56,C10&gt;=3,C10&lt;23,C29&lt;3.5,C13&gt;=1,C28&gt;=18,C25&gt;=3,C20&lt;4.5),0.58,IF(AND(C23&gt;=56,C10&lt;7,C15&lt;1.5,C24&lt;5,C29&gt;=5,C26&lt;2,C19&gt;=38,C28&gt;=43),0.59,IF(AND(C23&gt;=56,C10&lt;7,C15&lt;1.5,C24&lt;5,C13&lt;10,C26&gt;=2,C19&lt;55,C22&gt;=0.5),0.62,IF(AND(C23&lt;56,C10&gt;=3,C29&lt;2.5,C13&lt;1,C28&gt;=18,C22&gt;=1.5),0.63,IF(AND(C23&gt;=56,C15&gt;=1.5,C29&lt;4.5,C20&gt;=57.5),0.63,IF(AND(C23&gt;=56,C23&lt;98,C10&gt;=7,C15&lt;1.5,C24&lt;5,C29&lt;3.5,C13&lt;45,C26&gt;=3,C26&lt;4,C25&lt;5,C12&gt;=2),0.68,IF(AND(C23&lt;56,C10&gt;=23,C13&gt;=1,C19&lt;38,C28&gt;=18,C20&gt;=0.25),0.69,IF(AND(C23&gt;=56,C23&lt;98,C10&gt;=7,C15&lt;1.5,C24&lt;5,C29&gt;=3.5,C13&lt;45,C25&gt;=2),0.7,IF(AND(C23&lt;56,C10&gt;=3,C10&lt;23,C29&lt;3.5,C13&gt;=1,C28&gt;=18,C25&lt;3,C20&lt;4.5),0.7,IF(AND(C23&lt;56,C10&gt;=3,C28&lt;18,C14&gt;=2.8),0.72,IF(AND(C23&gt;=56,C10&lt;7,C15&lt;1.5,C24&lt;5,C29&lt;5,C26&lt;2,C19&gt;=38,C28&gt;=43),0.75,IF(AND(C23&gt;=98,C10&gt;=7,C10&lt;30,C15&lt;1.5,C24&lt;2,C13&lt;45,C28&lt;6,C14&lt;25),0.75,IF(AND(C23&gt;=56,C23&lt;98,C10&gt;=7,C15&lt;1.5,C24&lt;5,C29&lt;3.5,C13&lt;45,C26&lt;3,C19&gt;=63,C25&lt;5,C12&gt;=2),0.78,IF(AND(C23&gt;=98,C10&gt;=7,C10&lt;30,C15&lt;1.5,C24&lt;2,C13&lt;16,C26&lt;5,C28&gt;=6,C14&lt;25),0.83,IF(AND(C23&gt;=56,C10&lt;7,C15&lt;1.5,C24&lt;5,C13&gt;=10,C26&gt;=2,C19&lt;55,C22&gt;=0.5),0.84,IF(AND(C23&lt;56,C10&gt;=23,C13&gt;=1,C19&lt;38,C28&gt;=18,C20&lt;0.25),0.84,IF(AND(C23&gt;=93,C10&lt;7,C15&lt;1.5,C24&lt;5,C26&gt;=2,C19&gt;=55,C22&gt;=40),0.86,IF(AND(C23&gt;=56,C23&lt;98,C10&gt;=7,C15&lt;1.5,C24&lt;5,C29&lt;3.5,C13&lt;45,C26&lt;4,C25&lt;5,C12&lt;2),0.9,IF(AND(C23&gt;=56,C23&lt;98,C10&gt;=7,C15&lt;1.5,C24&lt;5,C29&lt;3.5,C13&lt;45,C26&gt;=4,C19&lt;35,C25&lt;5),0.91,IF(AND(C23&gt;=56,C10&lt;7,C15&lt;1.5,C24&lt;5,C26&gt;=2,C19&lt;55,C22&lt;0.5),0.92,IF(AND(C23&gt;=93,C10&lt;7,C15&lt;1.5,C24&lt;5,C29&gt;=8.5,C26&gt;=2,C19&gt;=55,C22&lt;40),0.93,IF(AND(C23&gt;=56,C23&lt;98,C10&gt;=7,C15&lt;1.5,C24&lt;5,C29&lt;3.5,C13&lt;45,C26&lt;3,C19&lt;63,C25&lt;5,C12&gt;=2),0.94,IF(AND(C23&gt;=56,C15&gt;=1.5,C29&gt;=0.25,C29&lt;4.5,C20&lt;57.5,C12&lt;2),0.95,IF(AND(C23&gt;=56,C23&lt;98,C10&gt;=7,C15&lt;1.5,C24&lt;5,C29&lt;3.5,C13&lt;45,C26&gt;=4,C19&gt;=58,C25&lt;5),0.96,IF(AND(C23&gt;=56,C23&lt;93,C10&gt;=3,C10&lt;7,C15&lt;1.5,C24&lt;5,C26&gt;=2,C19&gt;=55),1,IF(AND(C23&gt;=98,C10&gt;=7,C10&lt;30,C15&lt;1.5,C24&lt;2,C13&lt;45,C26&gt;=5,C28&gt;=6,C14&lt;25),1.01,IF(AND(C23&gt;=56,C15&gt;=1.5,C29&gt;=0.25,C29&lt;4.5,C20&lt;45,C22&gt;=37.5,C12&gt;=2),1.02,IF(AND(C23&lt;56,C10&gt;=23,C13&gt;=1,C19&gt;=38,C28&gt;=18),1.05,IF(AND(C23&lt;56,C10&gt;=3,C28&lt;18,C14&lt;2.8),1.05,IF(AND(C23&gt;=93,C10&lt;7,C15&lt;1.5,C24&lt;5,C29&lt;8.5,C26&gt;=2,C19&gt;=55,C25&gt;=3,C22&lt;40),1.07,IF(AND(C23&gt;=56,C23&lt;98,C10&gt;=7,C15&lt;1.5,C24&lt;5,C29&gt;=3.5,C13&lt;45,C25&lt;2),1.11,IF(AND(C23&gt;=98,C10&gt;=7,C10&lt;30,C15&lt;1.5,C24&lt;2,C13&gt;=16,C13&lt;45,C26&lt;5,C28&gt;=6,C14&lt;25),1.11,IF(AND(C23&gt;=56,C23&lt;98,C10&gt;=7,C15&lt;1.5,C24&lt;5,C29&lt;3.5,C13&lt;45,C26&gt;=4,C19&gt;=35,C19&lt;58,C25&lt;5),1.12,IF(AND(C23&gt;=98,C10&gt;=7,C10&lt;30,C15&lt;1.5,C24&gt;=2,C24&lt;5,C13&lt;45,C14&lt;25),1.13,IF(AND(C23&gt;=56,C15&gt;=1.5,C29&gt;=0.25,C29&lt;4.5,C20&lt;45,C22&lt;37.5,C12&gt;=2),1.18,IF(AND(C23&gt;=56,C23&lt;98,C10&gt;=7,C15&lt;1.5,C24&lt;5,C29&lt;3.5,C13&lt;45,C25&gt;=5),1.25,IF(AND(C23&gt;=93,C10&lt;7,C15&lt;1.5,C24&lt;5,C29&lt;8.5,C26&gt;=2,C19&gt;=55,C25&lt;3,C22&lt;40),1.35,IF(AND(C23&gt;=56,C15&gt;=1.5,C29&gt;=4.5,C29&lt;5.5),1.37,IF(AND(C23&gt;=98,C10&gt;=7,C10&lt;30,C15&lt;1.5,C24&lt;5,C13&lt;45,C14&gt;=25),1.57,IF(AND(C23&gt;=98,C10&gt;=30,C15&lt;1.5,C24&lt;5,C13&lt;45),1.57,IF(AND(C23&gt;=56,C10&gt;=7,C15&lt;1.5,C24&lt;5,C13&gt;=45),1.57,IF(AND(C23&gt;=56,C15&gt;=1.5,C29&gt;=0.25,C29&lt;4.5,C20&gt;=45,C20&lt;57.5,C12&gt;=2),1.57,IF(AND(C23&gt;=56,C15&gt;=1.5,C29&lt;0.25,C20&lt;57.5),1.57,""))))))))))))))))))))))))))))))))))))))))))))))))))))))</f>
        <v>0.47</v>
      </c>
      <c r="D72" s="20">
        <f t="shared" si="5"/>
        <v>0.04</v>
      </c>
      <c r="E72" s="20">
        <f t="shared" si="5"/>
        <v>0.04</v>
      </c>
      <c r="F72" s="20">
        <f t="shared" si="5"/>
        <v>0.04</v>
      </c>
      <c r="G72" s="20">
        <f t="shared" si="5"/>
        <v>0.04</v>
      </c>
      <c r="H72" s="20">
        <f t="shared" si="5"/>
        <v>0.04</v>
      </c>
      <c r="I72" s="20">
        <f t="shared" si="5"/>
        <v>0.04</v>
      </c>
      <c r="J72" s="20">
        <f t="shared" si="5"/>
        <v>0.04</v>
      </c>
      <c r="K72" s="20">
        <f t="shared" si="5"/>
        <v>0.04</v>
      </c>
      <c r="L72" s="20">
        <f t="shared" si="5"/>
        <v>0.04</v>
      </c>
      <c r="M72" s="20">
        <f t="shared" si="5"/>
        <v>0.04</v>
      </c>
      <c r="N72" s="20">
        <f t="shared" si="5"/>
        <v>0.04</v>
      </c>
      <c r="O72" s="20">
        <f t="shared" si="5"/>
        <v>0.04</v>
      </c>
      <c r="P72" s="20">
        <f t="shared" si="5"/>
        <v>0.04</v>
      </c>
      <c r="Q72" s="20">
        <f t="shared" si="5"/>
        <v>0.04</v>
      </c>
      <c r="R72" s="20">
        <f t="shared" si="5"/>
        <v>0.04</v>
      </c>
      <c r="S72" s="20">
        <f t="shared" si="5"/>
        <v>0.04</v>
      </c>
      <c r="T72" s="20">
        <f t="shared" si="5"/>
        <v>0.04</v>
      </c>
      <c r="U72" s="20">
        <f t="shared" si="5"/>
        <v>0.04</v>
      </c>
      <c r="V72" s="20">
        <f t="shared" si="5"/>
        <v>0.04</v>
      </c>
      <c r="W72" s="20">
        <f t="shared" si="5"/>
        <v>0.04</v>
      </c>
      <c r="X72" s="20">
        <f t="shared" si="5"/>
        <v>0.04</v>
      </c>
      <c r="Y72" s="20">
        <f t="shared" si="5"/>
        <v>0.04</v>
      </c>
      <c r="Z72" s="20">
        <f t="shared" si="5"/>
        <v>0.04</v>
      </c>
      <c r="AA72" s="20">
        <f t="shared" si="5"/>
        <v>0.04</v>
      </c>
      <c r="AB72" s="20">
        <f t="shared" si="5"/>
        <v>0.04</v>
      </c>
      <c r="AC72" s="20">
        <f t="shared" si="5"/>
        <v>0.04</v>
      </c>
      <c r="AD72" s="20">
        <f t="shared" si="5"/>
        <v>0.04</v>
      </c>
      <c r="AE72" s="20">
        <f t="shared" si="5"/>
        <v>0.04</v>
      </c>
      <c r="AF72" s="20">
        <f t="shared" si="5"/>
        <v>0.04</v>
      </c>
      <c r="AG72" s="20">
        <f t="shared" si="5"/>
        <v>0.04</v>
      </c>
      <c r="AH72" s="20">
        <f t="shared" si="5"/>
        <v>0.04</v>
      </c>
      <c r="AI72" s="20">
        <f t="shared" si="5"/>
        <v>0.04</v>
      </c>
      <c r="AJ72" s="20">
        <f t="shared" si="5"/>
        <v>0.04</v>
      </c>
      <c r="AK72" s="20">
        <f t="shared" si="5"/>
        <v>0.04</v>
      </c>
      <c r="AL72" s="20">
        <f t="shared" si="5"/>
        <v>0.04</v>
      </c>
      <c r="AM72" s="20">
        <f t="shared" si="5"/>
        <v>0.04</v>
      </c>
      <c r="AN72" s="20">
        <f t="shared" si="5"/>
        <v>0.04</v>
      </c>
      <c r="AO72" s="20">
        <f t="shared" si="5"/>
        <v>0.04</v>
      </c>
      <c r="AP72" s="20">
        <f t="shared" si="5"/>
        <v>0.04</v>
      </c>
      <c r="AQ72" s="20">
        <f t="shared" si="5"/>
        <v>0.04</v>
      </c>
      <c r="AR72" s="20">
        <f t="shared" si="5"/>
        <v>0.04</v>
      </c>
      <c r="AS72" s="20">
        <f t="shared" si="5"/>
        <v>0.04</v>
      </c>
      <c r="AT72" s="20">
        <f t="shared" si="5"/>
        <v>0.04</v>
      </c>
      <c r="AU72" s="20">
        <f t="shared" si="5"/>
        <v>0.04</v>
      </c>
      <c r="AV72" s="20">
        <f t="shared" si="5"/>
        <v>0.04</v>
      </c>
      <c r="AW72" s="20">
        <f t="shared" si="5"/>
        <v>0.04</v>
      </c>
      <c r="AX72" s="20">
        <f t="shared" si="5"/>
        <v>0.04</v>
      </c>
    </row>
    <row r="73" spans="1:50" x14ac:dyDescent="0.35">
      <c r="A73" s="1" t="s">
        <v>37</v>
      </c>
      <c r="B73" s="20">
        <f>IF(AND(B23&gt;=32,B15&lt;1.5,B19&lt;43,B10&lt;8,B22&gt;=15,B25&lt;3,B14&lt;0.5),0,IF(AND(B23&lt;32,B10&lt;3),0.039,IF(AND(B23&gt;=32,B15&lt;1.5,B19&lt;43,B10&lt;8,B22&gt;=15,B25&gt;=3,B14&lt;0.5),0.29,IF(AND(B23&gt;=32,B23&lt;51,B15&lt;1.5,B19&gt;=38,B19&lt;43,B10&gt;=8,B12&lt;7),0.322,IF(AND(B23&lt;32,B10&gt;=3,B29&gt;=1.3,B14&lt;0.25),0.384,IF(AND(B23&gt;=89,B15&lt;1.5,B19&gt;=43,B21&lt;9.5,B26&lt;2,B25&lt;4),0.391,IF(AND(B23&gt;=50,B23&lt;51,B15&lt;1.5,B19&lt;38,B10&gt;=8,B12&lt;7),0.393,IF(AND(B23&gt;=32,B15&lt;1.5,B19&lt;43,B10&lt;8,B22&gt;=15,B14&gt;=0.5),0.468,IF(AND(B23&lt;32,B10&gt;=3,B29&gt;=1.3,B14&gt;=0.25),0.485,IF(AND(B23&gt;=32,B15&lt;1.5,B19&lt;43,B10&lt;8,B22&gt;=1,B22&lt;15),0.528,IF(AND(B23&gt;=32,B23&lt;35,B15&lt;1.5,B19&lt;38,B10&gt;=8,B22&lt;5,B12&lt;7),0.542,IF(AND(B23&lt;32,B10&gt;=3,B29&lt;1.3,B12&lt;1),0.547,IF(AND(B23&gt;=32,B15&gt;=1.5,B29&gt;=5.5),0.563,IF(AND(B23&gt;=32,B15&lt;1.5,B19&gt;=43,B21&gt;=8.5,B21&lt;9.5,B26&gt;=2,B25&lt;4,B13&lt;31,B28&gt;=48),0.58,IF(AND(B23&gt;=32,B23&lt;89,B15&lt;1.5,B19&gt;=43,B21&lt;9.5,B26&lt;2,B25&lt;4),0.617,IF(AND(B23&gt;=35,B23&lt;50,B15&lt;1.5,B19&lt;38,B10&gt;=8,B22&lt;5,B12&lt;7),0.668,IF(AND(B23&gt;=32,B23&lt;50,B15&lt;1.5,B19&lt;38,B10&gt;=20,B22&gt;=5,B12&lt;7),0.697,IF(AND(B23&lt;32,B10&gt;=3,B29&lt;1.3,B12&gt;=1),0.701,IF(AND(B23&gt;=32,B15&lt;1.5,B19&gt;=43,B21&lt;9.5,B26&gt;=2,B25&lt;4,B13&lt;31,B28&gt;=8,B28&lt;48),0.711,IF(AND(B23&gt;=51,B15&lt;1.5,B19&lt;38,B10&gt;=8,B22&lt;45,B11&gt;=1),0.765,IF(AND(B23&gt;=32,B15&lt;1.5,B19&lt;43,B10&lt;8,B22&lt;1),0.775,IF(AND(B23&gt;=32,B15&lt;1.5,B19&gt;=43,B19&lt;65,B10&lt;13,B21&gt;=9.5,B26&lt;4),0.785,IF(AND(B23&gt;=32,B15&lt;1.5,B19&gt;=43,B10&gt;=2,B21&gt;=9.5,B26&gt;=5,B22&lt;8),0.852,IF(AND(B23&gt;=32,B15&lt;1.5,B19&gt;=43,B21&lt;9.5,B25&gt;=4,B14&lt;0.5),0.859,IF(AND(B23&gt;=32,B15&gt;=1.5,B10&gt;=23,B10&lt;38,B21&lt;19.5,B29&lt;5.5),0.872,IF(AND(B23&gt;=32,B15&lt;1.5,B19&gt;=43,B21&lt;8.5,B26&gt;=2,B25&lt;4,B13&lt;31,B28&gt;=48),0.906,IF(AND(B23&gt;=51,B15&lt;1.5,B19&lt;38,B10&gt;=8,B22&lt;45,B11&lt;1),0.918,IF(AND(B23&gt;=32,B23&lt;50,B15&lt;1.5,B19&lt;38,B10&gt;=8,B10&lt;20,B22&gt;=5,B12&lt;7),0.967,IF(AND(B23&gt;=32,B15&gt;=1.5,B19&lt;22,B10&lt;23,B29&lt;5.5),0.982,IF(AND(B23&gt;=32,B15&lt;1.5,B19&gt;=43,B21&lt;9.5,B26&gt;=2,B25&lt;4,B13&lt;31,B28&lt;8),0.991,IF(AND(B23&gt;=32,B15&lt;1.5,B19&gt;=65,B10&lt;13,B21&gt;=9.5,B26&lt;4),0.992,IF(AND(B23&gt;=32,B15&lt;1.5,B19&gt;=43,B10&lt;2,B21&gt;=9.5,B26&gt;=5,B22&lt;8),1.006,IF(AND(B23&gt;=51,B15&lt;1.5,B19&gt;=38,B19&lt;43,B10&gt;=8,B22&lt;45),1.046,IF(AND(B23&gt;=32,B15&lt;1.5,B19&gt;=73,B10&gt;=13,B21&gt;=9.5,B26&lt;2),1.047,IF(AND(B23&gt;=32,B15&gt;=1.5,B10&gt;=23,B10&lt;38,B21&gt;=19.5,B29&lt;5.5),1.049,IF(AND(B23&gt;=32,B15&gt;=15,B15&lt;35,B19&gt;=22,B10&lt;23,B29&lt;5.5),1.049,IF(AND(B23&gt;=32,B15&lt;1.5,B19&gt;=43,B21&lt;9.5,B26&gt;=2,B25&lt;4,B13&gt;=31),1.093,IF(AND(B23&gt;=32,B15&lt;1.5,B19&gt;=43,B21&lt;9.5,B25&gt;=4,B14&gt;=0.5),1.102,IF(AND(B23&gt;=32,B15&lt;1.5,B19&gt;=43,B10&gt;=13,B21&gt;=9.5,B26&gt;=2,B26&lt;5),1.105,IF(AND(B23&gt;=32,B15&lt;1.5,B19&gt;=43,B21&gt;=9.5,B26&gt;=5,B22&gt;=8),1.107,IF(AND(B23&gt;=32,B15&gt;=1.5,B10&gt;=38,B29&lt;5.5),1.139,IF(AND(B23&gt;=32,B15&gt;=9.5,B15&lt;15,B19&gt;=22,B10&lt;23,B29&lt;5.5),1.249,IF(AND(B23&gt;=32,B15&gt;=1.5,B15&lt;9.5,B19&gt;=22,B10&lt;23,B29&lt;5.5,B13&gt;=7),1.282,IF(AND(B23&gt;=51,B15&lt;1.5,B19&lt;43,B10&gt;=8,B22&gt;=45),1.301,IF(AND(B23&gt;=32,B15&lt;1.5,B19&gt;=43,B10&lt;13,B21&gt;=9.5,B26&gt;=4,B26&lt;5),1.345,IF(AND(B23&gt;=32,B15&gt;=1.5,B15&lt;9.5,B19&gt;=22,B10&lt;23,B29&lt;5.5,B13&lt;7),1.423,IF(AND(B23&gt;=32,B15&lt;1.5,B19&gt;=43,B19&lt;73,B10&gt;=13,B21&gt;=9.5,B26&lt;2),1.496,IF(AND(B23&gt;=32,B23&lt;51,B15&lt;1.5,B19&lt;43,B10&gt;=8,B12&gt;=7),1.571,IF(AND(B23&gt;=32,B15&gt;=35,B19&gt;=22,B10&lt;23,B29&lt;5.5),1.571,"")))))))))))))))))))))))))))))))))))))))))))))))))</f>
        <v>0.85199999999999998</v>
      </c>
      <c r="C73" s="20">
        <f t="shared" ref="C73:AX73" si="6">IF(AND(C23&gt;=32,C15&lt;1.5,C19&lt;43,C10&lt;8,C22&gt;=15,C25&lt;3,C14&lt;0.5),0,IF(AND(C23&lt;32,C10&lt;3),0.039,IF(AND(C23&gt;=32,C15&lt;1.5,C19&lt;43,C10&lt;8,C22&gt;=15,C25&gt;=3,C14&lt;0.5),0.29,IF(AND(C23&gt;=32,C23&lt;51,C15&lt;1.5,C19&gt;=38,C19&lt;43,C10&gt;=8,C12&lt;7),0.322,IF(AND(C23&lt;32,C10&gt;=3,C29&gt;=1.3,C14&lt;0.25),0.384,IF(AND(C23&gt;=89,C15&lt;1.5,C19&gt;=43,C21&lt;9.5,C26&lt;2,C25&lt;4),0.391,IF(AND(C23&gt;=50,C23&lt;51,C15&lt;1.5,C19&lt;38,C10&gt;=8,C12&lt;7),0.393,IF(AND(C23&gt;=32,C15&lt;1.5,C19&lt;43,C10&lt;8,C22&gt;=15,C14&gt;=0.5),0.468,IF(AND(C23&lt;32,C10&gt;=3,C29&gt;=1.3,C14&gt;=0.25),0.485,IF(AND(C23&gt;=32,C15&lt;1.5,C19&lt;43,C10&lt;8,C22&gt;=1,C22&lt;15),0.528,IF(AND(C23&gt;=32,C23&lt;35,C15&lt;1.5,C19&lt;38,C10&gt;=8,C22&lt;5,C12&lt;7),0.542,IF(AND(C23&lt;32,C10&gt;=3,C29&lt;1.3,C12&lt;1),0.547,IF(AND(C23&gt;=32,C15&gt;=1.5,C29&gt;=5.5),0.563,IF(AND(C23&gt;=32,C15&lt;1.5,C19&gt;=43,C21&gt;=8.5,C21&lt;9.5,C26&gt;=2,C25&lt;4,C13&lt;31,C28&gt;=48),0.58,IF(AND(C23&gt;=32,C23&lt;89,C15&lt;1.5,C19&gt;=43,C21&lt;9.5,C26&lt;2,C25&lt;4),0.617,IF(AND(C23&gt;=35,C23&lt;50,C15&lt;1.5,C19&lt;38,C10&gt;=8,C22&lt;5,C12&lt;7),0.668,IF(AND(C23&gt;=32,C23&lt;50,C15&lt;1.5,C19&lt;38,C10&gt;=20,C22&gt;=5,C12&lt;7),0.697,IF(AND(C23&lt;32,C10&gt;=3,C29&lt;1.3,C12&gt;=1),0.701,IF(AND(C23&gt;=32,C15&lt;1.5,C19&gt;=43,C21&lt;9.5,C26&gt;=2,C25&lt;4,C13&lt;31,C28&gt;=8,C28&lt;48),0.711,IF(AND(C23&gt;=51,C15&lt;1.5,C19&lt;38,C10&gt;=8,C22&lt;45,C11&gt;=1),0.765,IF(AND(C23&gt;=32,C15&lt;1.5,C19&lt;43,C10&lt;8,C22&lt;1),0.775,IF(AND(C23&gt;=32,C15&lt;1.5,C19&gt;=43,C19&lt;65,C10&lt;13,C21&gt;=9.5,C26&lt;4),0.785,IF(AND(C23&gt;=32,C15&lt;1.5,C19&gt;=43,C10&gt;=2,C21&gt;=9.5,C26&gt;=5,C22&lt;8),0.852,IF(AND(C23&gt;=32,C15&lt;1.5,C19&gt;=43,C21&lt;9.5,C25&gt;=4,C14&lt;0.5),0.859,IF(AND(C23&gt;=32,C15&gt;=1.5,C10&gt;=23,C10&lt;38,C21&lt;19.5,C29&lt;5.5),0.872,IF(AND(C23&gt;=32,C15&lt;1.5,C19&gt;=43,C21&lt;8.5,C26&gt;=2,C25&lt;4,C13&lt;31,C28&gt;=48),0.906,IF(AND(C23&gt;=51,C15&lt;1.5,C19&lt;38,C10&gt;=8,C22&lt;45,C11&lt;1),0.918,IF(AND(C23&gt;=32,C23&lt;50,C15&lt;1.5,C19&lt;38,C10&gt;=8,C10&lt;20,C22&gt;=5,C12&lt;7),0.967,IF(AND(C23&gt;=32,C15&gt;=1.5,C19&lt;22,C10&lt;23,C29&lt;5.5),0.982,IF(AND(C23&gt;=32,C15&lt;1.5,C19&gt;=43,C21&lt;9.5,C26&gt;=2,C25&lt;4,C13&lt;31,C28&lt;8),0.991,IF(AND(C23&gt;=32,C15&lt;1.5,C19&gt;=65,C10&lt;13,C21&gt;=9.5,C26&lt;4),0.992,IF(AND(C23&gt;=32,C15&lt;1.5,C19&gt;=43,C10&lt;2,C21&gt;=9.5,C26&gt;=5,C22&lt;8),1.006,IF(AND(C23&gt;=51,C15&lt;1.5,C19&gt;=38,C19&lt;43,C10&gt;=8,C22&lt;45),1.046,IF(AND(C23&gt;=32,C15&lt;1.5,C19&gt;=73,C10&gt;=13,C21&gt;=9.5,C26&lt;2),1.047,IF(AND(C23&gt;=32,C15&gt;=1.5,C10&gt;=23,C10&lt;38,C21&gt;=19.5,C29&lt;5.5),1.049,IF(AND(C23&gt;=32,C15&gt;=15,C15&lt;35,C19&gt;=22,C10&lt;23,C29&lt;5.5),1.049,IF(AND(C23&gt;=32,C15&lt;1.5,C19&gt;=43,C21&lt;9.5,C26&gt;=2,C25&lt;4,C13&gt;=31),1.093,IF(AND(C23&gt;=32,C15&lt;1.5,C19&gt;=43,C21&lt;9.5,C25&gt;=4,C14&gt;=0.5),1.102,IF(AND(C23&gt;=32,C15&lt;1.5,C19&gt;=43,C10&gt;=13,C21&gt;=9.5,C26&gt;=2,C26&lt;5),1.105,IF(AND(C23&gt;=32,C15&lt;1.5,C19&gt;=43,C21&gt;=9.5,C26&gt;=5,C22&gt;=8),1.107,IF(AND(C23&gt;=32,C15&gt;=1.5,C10&gt;=38,C29&lt;5.5),1.139,IF(AND(C23&gt;=32,C15&gt;=9.5,C15&lt;15,C19&gt;=22,C10&lt;23,C29&lt;5.5),1.249,IF(AND(C23&gt;=32,C15&gt;=1.5,C15&lt;9.5,C19&gt;=22,C10&lt;23,C29&lt;5.5,C13&gt;=7),1.282,IF(AND(C23&gt;=51,C15&lt;1.5,C19&lt;43,C10&gt;=8,C22&gt;=45),1.301,IF(AND(C23&gt;=32,C15&lt;1.5,C19&gt;=43,C10&lt;13,C21&gt;=9.5,C26&gt;=4,C26&lt;5),1.345,IF(AND(C23&gt;=32,C15&gt;=1.5,C15&lt;9.5,C19&gt;=22,C10&lt;23,C29&lt;5.5,C13&lt;7),1.423,IF(AND(C23&gt;=32,C15&lt;1.5,C19&gt;=43,C19&lt;73,C10&gt;=13,C21&gt;=9.5,C26&lt;2),1.496,IF(AND(C23&gt;=32,C23&lt;51,C15&lt;1.5,C19&lt;43,C10&gt;=8,C12&gt;=7),1.571,IF(AND(C23&gt;=32,C15&gt;=35,C19&gt;=22,C10&lt;23,C29&lt;5.5),1.571,"")))))))))))))))))))))))))))))))))))))))))))))))))</f>
        <v>0.39100000000000001</v>
      </c>
      <c r="D73" s="20">
        <f t="shared" si="6"/>
        <v>3.9E-2</v>
      </c>
      <c r="E73" s="20">
        <f t="shared" si="6"/>
        <v>3.9E-2</v>
      </c>
      <c r="F73" s="20">
        <f t="shared" si="6"/>
        <v>3.9E-2</v>
      </c>
      <c r="G73" s="20">
        <f t="shared" si="6"/>
        <v>3.9E-2</v>
      </c>
      <c r="H73" s="20">
        <f t="shared" si="6"/>
        <v>3.9E-2</v>
      </c>
      <c r="I73" s="20">
        <f t="shared" si="6"/>
        <v>3.9E-2</v>
      </c>
      <c r="J73" s="20">
        <f t="shared" si="6"/>
        <v>3.9E-2</v>
      </c>
      <c r="K73" s="20">
        <f t="shared" si="6"/>
        <v>3.9E-2</v>
      </c>
      <c r="L73" s="20">
        <f t="shared" si="6"/>
        <v>3.9E-2</v>
      </c>
      <c r="M73" s="20">
        <f t="shared" si="6"/>
        <v>3.9E-2</v>
      </c>
      <c r="N73" s="20">
        <f t="shared" si="6"/>
        <v>3.9E-2</v>
      </c>
      <c r="O73" s="20">
        <f t="shared" si="6"/>
        <v>3.9E-2</v>
      </c>
      <c r="P73" s="20">
        <f t="shared" si="6"/>
        <v>3.9E-2</v>
      </c>
      <c r="Q73" s="20">
        <f t="shared" si="6"/>
        <v>3.9E-2</v>
      </c>
      <c r="R73" s="20">
        <f t="shared" si="6"/>
        <v>3.9E-2</v>
      </c>
      <c r="S73" s="20">
        <f t="shared" si="6"/>
        <v>3.9E-2</v>
      </c>
      <c r="T73" s="20">
        <f t="shared" si="6"/>
        <v>3.9E-2</v>
      </c>
      <c r="U73" s="20">
        <f t="shared" si="6"/>
        <v>3.9E-2</v>
      </c>
      <c r="V73" s="20">
        <f t="shared" si="6"/>
        <v>3.9E-2</v>
      </c>
      <c r="W73" s="20">
        <f t="shared" si="6"/>
        <v>3.9E-2</v>
      </c>
      <c r="X73" s="20">
        <f t="shared" si="6"/>
        <v>3.9E-2</v>
      </c>
      <c r="Y73" s="20">
        <f t="shared" si="6"/>
        <v>3.9E-2</v>
      </c>
      <c r="Z73" s="20">
        <f t="shared" si="6"/>
        <v>3.9E-2</v>
      </c>
      <c r="AA73" s="20">
        <f t="shared" si="6"/>
        <v>3.9E-2</v>
      </c>
      <c r="AB73" s="20">
        <f t="shared" si="6"/>
        <v>3.9E-2</v>
      </c>
      <c r="AC73" s="20">
        <f t="shared" si="6"/>
        <v>3.9E-2</v>
      </c>
      <c r="AD73" s="20">
        <f t="shared" si="6"/>
        <v>3.9E-2</v>
      </c>
      <c r="AE73" s="20">
        <f t="shared" si="6"/>
        <v>3.9E-2</v>
      </c>
      <c r="AF73" s="20">
        <f t="shared" si="6"/>
        <v>3.9E-2</v>
      </c>
      <c r="AG73" s="20">
        <f t="shared" si="6"/>
        <v>3.9E-2</v>
      </c>
      <c r="AH73" s="20">
        <f t="shared" si="6"/>
        <v>3.9E-2</v>
      </c>
      <c r="AI73" s="20">
        <f t="shared" si="6"/>
        <v>3.9E-2</v>
      </c>
      <c r="AJ73" s="20">
        <f t="shared" si="6"/>
        <v>3.9E-2</v>
      </c>
      <c r="AK73" s="20">
        <f t="shared" si="6"/>
        <v>3.9E-2</v>
      </c>
      <c r="AL73" s="20">
        <f t="shared" si="6"/>
        <v>3.9E-2</v>
      </c>
      <c r="AM73" s="20">
        <f t="shared" si="6"/>
        <v>3.9E-2</v>
      </c>
      <c r="AN73" s="20">
        <f t="shared" si="6"/>
        <v>3.9E-2</v>
      </c>
      <c r="AO73" s="20">
        <f t="shared" si="6"/>
        <v>3.9E-2</v>
      </c>
      <c r="AP73" s="20">
        <f t="shared" si="6"/>
        <v>3.9E-2</v>
      </c>
      <c r="AQ73" s="20">
        <f t="shared" si="6"/>
        <v>3.9E-2</v>
      </c>
      <c r="AR73" s="20">
        <f t="shared" si="6"/>
        <v>3.9E-2</v>
      </c>
      <c r="AS73" s="20">
        <f t="shared" si="6"/>
        <v>3.9E-2</v>
      </c>
      <c r="AT73" s="20">
        <f t="shared" si="6"/>
        <v>3.9E-2</v>
      </c>
      <c r="AU73" s="20">
        <f t="shared" si="6"/>
        <v>3.9E-2</v>
      </c>
      <c r="AV73" s="20">
        <f t="shared" si="6"/>
        <v>3.9E-2</v>
      </c>
      <c r="AW73" s="20">
        <f t="shared" si="6"/>
        <v>3.9E-2</v>
      </c>
      <c r="AX73" s="20">
        <f t="shared" si="6"/>
        <v>3.9E-2</v>
      </c>
    </row>
    <row r="74" spans="1:50" x14ac:dyDescent="0.35">
      <c r="A74" s="1" t="s">
        <v>38</v>
      </c>
      <c r="B74" s="20">
        <f>IF(AND(B23&gt;=34,B29&gt;=5.5,B10&lt;2,B26&lt;2,B19&lt;68,B22&gt;=10),0,IF(AND(B23&lt;34,B10&lt;3),0.02,IF(AND(B23&gt;=34,B29&gt;=5.5,B10&gt;=2,B26&lt;2,B19&lt;68,B22&gt;=10),0.2,IF(AND(B23&gt;=34,B29&gt;=5.5,B26&lt;2,B19&lt;68,B22&lt;10,B11&gt;=1),0.3,IF(AND(B23&gt;=34,B23&lt;60,B29&gt;=4,B29&lt;5.5,B14&lt;2.5,B20&lt;4.5,B13&lt;1,B21&gt;=5),0.32,IF(AND(B23&lt;34,B29&gt;=3.5,B10&gt;=3,B20&lt;0.25),0.35,IF(AND(B23&gt;=34,B29&gt;=5.5,B26&lt;2,B19&lt;68,B22&lt;10,B11&lt;1),0.44,IF(AND(B23&lt;34,B29&gt;=3.5,B10&gt;=3,B20&gt;=0.25),0.48,IF(AND(B23&gt;=34,B29&gt;=5.5,B26&gt;=2,B19&lt;68,B25&lt;4,B22&gt;=4),0.5,IF(AND(B23&gt;=60,B29&lt;5.5,B14&lt;2.5,B10&lt;5,B13&gt;=4,B13&lt;5),0.5,IF(AND(B23&lt;34,B29&lt;3.5,B10&gt;=3,B10&lt;28),0.5,IF(AND(B23&gt;=95,B29&lt;5.5,B14&gt;=2.5,B20&gt;=57.5),0.55,IF(AND(B23&gt;=34,B23&lt;49,B29&lt;5.5,B14&lt;2.5,B20&lt;4.5,B13&gt;=1,B28&gt;=48),0.56,IF(AND(B23&gt;=34,B23&lt;60,B29&lt;4,B14&lt;2.5,B20&lt;4.5,B13&lt;1,B21&gt;=5),0.57,IF(AND(B23&gt;=34,B23&lt;49,B29&lt;5.5,B14&gt;=2.5,B26&lt;2,B13&gt;=9),0.63,IF(AND(B23&gt;=49,B23&lt;60,B29&lt;5.5,B14&lt;2.5,B20&gt;=1.5,B20&lt;4.5,B13&gt;=1),0.68,IF(AND(B23&lt;34,B29&lt;3.5,B10&gt;=28),0.7,IF(AND(B23&gt;=34,B23&lt;49,B29&lt;5.5,B14&lt;2.5,B20&lt;4.5,B13&gt;=1,B28&lt;48),0.71,IF(AND(B23&gt;=60,B29&lt;5.5,B14&lt;2.5,B10&lt;5,B13&lt;4),0.71,IF(AND(B23&gt;=60,B29&gt;=4.5,B29&lt;5.5,B14&lt;2.5,B10&gt;=5),0.74,IF(AND(B23&gt;=34,B23&lt;95,B29&lt;5.5,B14&gt;=2.5,B13&lt;9),0.75,IF(AND(B23&gt;=34,B23&lt;50,B29&lt;5.5,B14&lt;2.5,B20&gt;=4.5),0.76,IF(AND(B23&gt;=60,B29&lt;4.5,B14&lt;2.5,B10&gt;=5,B10&lt;38,B26&lt;2,B19&gt;=63),0.77,IF(AND(B23&gt;=60,B29&lt;4.5,B14&lt;2.5,B10&gt;=38),0.77,IF(AND(B23&gt;=34,B29&gt;=5.5,B26&gt;=2,B19&lt;68,B25&lt;4,B22&lt;4),0.79,IF(AND(B23&gt;=34,B23&lt;60,B29&lt;5.5,B14&lt;2.5,B20&lt;4.5,B13&lt;1,B21&lt;5),0.83,IF(AND(B23&gt;=34,B23&lt;95,B29&lt;5.5,B14&gt;=2.5,B26&gt;=2,B13&gt;=9,B21&gt;=20),0.89,IF(AND(B23&gt;=49,B23&lt;95,B29&lt;5.5,B14&gt;=2.5,B26&lt;2,B13&gt;=9),0.89,IF(AND(B23&gt;=49,B23&lt;60,B29&lt;5.5,B14&lt;2.5,B20&lt;1.5,B13&gt;=1),0.9,IF(AND(B23&gt;=60,B29&lt;4.5,B14&lt;2.5,B10&gt;=5,B10&lt;38,B26&lt;2,B19&lt;63,B21&gt;=0.75),0.92,IF(AND(B23&gt;=60,B29&lt;4.5,B14&lt;2.5,B10&gt;=5,B10&lt;38,B26&gt;=2,B25&gt;=4),0.92,IF(AND(B23&gt;=34,B29&gt;=5.5,B19&gt;=68),0.93,IF(AND(B23&gt;=95,B29&gt;=1.3,B29&lt;5.5,B14&gt;=2.5,B26&gt;=3,B20&lt;57.5,B24&lt;6),0.97,IF(AND(B23&gt;=60,B29&lt;4.5,B14&lt;2.5,B10&gt;=5,B10&lt;38,B26&gt;=2,B25&lt;4,B11&lt;1),1.02,IF(AND(B23&gt;=50,B23&lt;60,B29&lt;5.5,B14&lt;2.5,B20&gt;=4.5),1.07,IF(AND(B23&gt;=60,B29&lt;4.5,B14&lt;2.5,B10&gt;=5,B10&lt;38,B26&lt;2,B19&lt;63,B21&lt;0.75),1.07,IF(AND(B23&gt;=34,B23&lt;95,B29&lt;5.5,B14&gt;=2.5,B26&gt;=2,B13&gt;=9,B21&lt;20),1.09,IF(AND(B23&gt;=95,B29&lt;1.3,B14&gt;=2.5,B10&lt;8,B20&lt;57.5,B24&lt;6),1.09,IF(AND(B23&gt;=34,B29&gt;=5.5,B26&gt;=2,B19&lt;68,B25&gt;=4),1.11,IF(AND(B23&gt;=60,B29&lt;4.5,B14&lt;2.5,B10&gt;=5,B10&lt;38,B26&gt;=2,B25&lt;4,B11&gt;=1),1.16,IF(AND(B23&gt;=95,B29&gt;=1.3,B29&lt;5.5,B14&gt;=2.5,B26&lt;3,B20&lt;57.5,B24&lt;6),1.18,IF(AND(B23&gt;=60,B29&lt;5.5,B14&lt;2.5,B10&lt;5,B13&gt;=5),1.2,IF(AND(B23&gt;=95,B29&lt;1.3,B14&gt;=2.5,B10&gt;=8,B20&lt;57.5,B25&gt;=3,B24&lt;6),1.29,IF(AND(B23&gt;=95,B29&lt;5.5,B14&gt;=2.5,B20&lt;57.5,B24&gt;=6),1.47,IF(AND(B23&gt;=95,B29&lt;1.3,B14&gt;=2.5,B10&gt;=8,B20&lt;57.5,B25&lt;3,B24&lt;6),1.57,"")))))))))))))))))))))))))))))))))))))))))))))</f>
        <v>1.2</v>
      </c>
      <c r="C74" s="20">
        <f t="shared" ref="C74:AX74" si="7">IF(AND(C23&gt;=34,C29&gt;=5.5,C10&lt;2,C26&lt;2,C19&lt;68,C22&gt;=10),0,IF(AND(C23&lt;34,C10&lt;3),0.02,IF(AND(C23&gt;=34,C29&gt;=5.5,C10&gt;=2,C26&lt;2,C19&lt;68,C22&gt;=10),0.2,IF(AND(C23&gt;=34,C29&gt;=5.5,C26&lt;2,C19&lt;68,C22&lt;10,C11&gt;=1),0.3,IF(AND(C23&gt;=34,C23&lt;60,C29&gt;=4,C29&lt;5.5,C14&lt;2.5,C20&lt;4.5,C13&lt;1,C21&gt;=5),0.32,IF(AND(C23&lt;34,C29&gt;=3.5,C10&gt;=3,C20&lt;0.25),0.35,IF(AND(C23&gt;=34,C29&gt;=5.5,C26&lt;2,C19&lt;68,C22&lt;10,C11&lt;1),0.44,IF(AND(C23&lt;34,C29&gt;=3.5,C10&gt;=3,C20&gt;=0.25),0.48,IF(AND(C23&gt;=34,C29&gt;=5.5,C26&gt;=2,C19&lt;68,C25&lt;4,C22&gt;=4),0.5,IF(AND(C23&gt;=60,C29&lt;5.5,C14&lt;2.5,C10&lt;5,C13&gt;=4,C13&lt;5),0.5,IF(AND(C23&lt;34,C29&lt;3.5,C10&gt;=3,C10&lt;28),0.5,IF(AND(C23&gt;=95,C29&lt;5.5,C14&gt;=2.5,C20&gt;=57.5),0.55,IF(AND(C23&gt;=34,C23&lt;49,C29&lt;5.5,C14&lt;2.5,C20&lt;4.5,C13&gt;=1,C28&gt;=48),0.56,IF(AND(C23&gt;=34,C23&lt;60,C29&lt;4,C14&lt;2.5,C20&lt;4.5,C13&lt;1,C21&gt;=5),0.57,IF(AND(C23&gt;=34,C23&lt;49,C29&lt;5.5,C14&gt;=2.5,C26&lt;2,C13&gt;=9),0.63,IF(AND(C23&gt;=49,C23&lt;60,C29&lt;5.5,C14&lt;2.5,C20&gt;=1.5,C20&lt;4.5,C13&gt;=1),0.68,IF(AND(C23&lt;34,C29&lt;3.5,C10&gt;=28),0.7,IF(AND(C23&gt;=34,C23&lt;49,C29&lt;5.5,C14&lt;2.5,C20&lt;4.5,C13&gt;=1,C28&lt;48),0.71,IF(AND(C23&gt;=60,C29&lt;5.5,C14&lt;2.5,C10&lt;5,C13&lt;4),0.71,IF(AND(C23&gt;=60,C29&gt;=4.5,C29&lt;5.5,C14&lt;2.5,C10&gt;=5),0.74,IF(AND(C23&gt;=34,C23&lt;95,C29&lt;5.5,C14&gt;=2.5,C13&lt;9),0.75,IF(AND(C23&gt;=34,C23&lt;50,C29&lt;5.5,C14&lt;2.5,C20&gt;=4.5),0.76,IF(AND(C23&gt;=60,C29&lt;4.5,C14&lt;2.5,C10&gt;=5,C10&lt;38,C26&lt;2,C19&gt;=63),0.77,IF(AND(C23&gt;=60,C29&lt;4.5,C14&lt;2.5,C10&gt;=38),0.77,IF(AND(C23&gt;=34,C29&gt;=5.5,C26&gt;=2,C19&lt;68,C25&lt;4,C22&lt;4),0.79,IF(AND(C23&gt;=34,C23&lt;60,C29&lt;5.5,C14&lt;2.5,C20&lt;4.5,C13&lt;1,C21&lt;5),0.83,IF(AND(C23&gt;=34,C23&lt;95,C29&lt;5.5,C14&gt;=2.5,C26&gt;=2,C13&gt;=9,C21&gt;=20),0.89,IF(AND(C23&gt;=49,C23&lt;95,C29&lt;5.5,C14&gt;=2.5,C26&lt;2,C13&gt;=9),0.89,IF(AND(C23&gt;=49,C23&lt;60,C29&lt;5.5,C14&lt;2.5,C20&lt;1.5,C13&gt;=1),0.9,IF(AND(C23&gt;=60,C29&lt;4.5,C14&lt;2.5,C10&gt;=5,C10&lt;38,C26&lt;2,C19&lt;63,C21&gt;=0.75),0.92,IF(AND(C23&gt;=60,C29&lt;4.5,C14&lt;2.5,C10&gt;=5,C10&lt;38,C26&gt;=2,C25&gt;=4),0.92,IF(AND(C23&gt;=34,C29&gt;=5.5,C19&gt;=68),0.93,IF(AND(C23&gt;=95,C29&gt;=1.3,C29&lt;5.5,C14&gt;=2.5,C26&gt;=3,C20&lt;57.5,C24&lt;6),0.97,IF(AND(C23&gt;=60,C29&lt;4.5,C14&lt;2.5,C10&gt;=5,C10&lt;38,C26&gt;=2,C25&lt;4,C11&lt;1),1.02,IF(AND(C23&gt;=50,C23&lt;60,C29&lt;5.5,C14&lt;2.5,C20&gt;=4.5),1.07,IF(AND(C23&gt;=60,C29&lt;4.5,C14&lt;2.5,C10&gt;=5,C10&lt;38,C26&lt;2,C19&lt;63,C21&lt;0.75),1.07,IF(AND(C23&gt;=34,C23&lt;95,C29&lt;5.5,C14&gt;=2.5,C26&gt;=2,C13&gt;=9,C21&lt;20),1.09,IF(AND(C23&gt;=95,C29&lt;1.3,C14&gt;=2.5,C10&lt;8,C20&lt;57.5,C24&lt;6),1.09,IF(AND(C23&gt;=34,C29&gt;=5.5,C26&gt;=2,C19&lt;68,C25&gt;=4),1.11,IF(AND(C23&gt;=60,C29&lt;4.5,C14&lt;2.5,C10&gt;=5,C10&lt;38,C26&gt;=2,C25&lt;4,C11&gt;=1),1.16,IF(AND(C23&gt;=95,C29&gt;=1.3,C29&lt;5.5,C14&gt;=2.5,C26&lt;3,C20&lt;57.5,C24&lt;6),1.18,IF(AND(C23&gt;=60,C29&lt;5.5,C14&lt;2.5,C10&lt;5,C13&gt;=5),1.2,IF(AND(C23&gt;=95,C29&lt;1.3,C14&gt;=2.5,C10&gt;=8,C20&lt;57.5,C25&gt;=3,C24&lt;6),1.29,IF(AND(C23&gt;=95,C29&lt;5.5,C14&gt;=2.5,C20&lt;57.5,C24&gt;=6),1.47,IF(AND(C23&gt;=95,C29&lt;1.3,C14&gt;=2.5,C10&gt;=8,C20&lt;57.5,C25&lt;3,C24&lt;6),1.57,"")))))))))))))))))))))))))))))))))))))))))))))</f>
        <v>0.5</v>
      </c>
      <c r="D74" s="20">
        <f t="shared" si="7"/>
        <v>0.02</v>
      </c>
      <c r="E74" s="20">
        <f t="shared" si="7"/>
        <v>0.02</v>
      </c>
      <c r="F74" s="20">
        <f t="shared" si="7"/>
        <v>0.02</v>
      </c>
      <c r="G74" s="20">
        <f t="shared" si="7"/>
        <v>0.02</v>
      </c>
      <c r="H74" s="20">
        <f t="shared" si="7"/>
        <v>0.02</v>
      </c>
      <c r="I74" s="20">
        <f t="shared" si="7"/>
        <v>0.02</v>
      </c>
      <c r="J74" s="20">
        <f t="shared" si="7"/>
        <v>0.02</v>
      </c>
      <c r="K74" s="20">
        <f t="shared" si="7"/>
        <v>0.02</v>
      </c>
      <c r="L74" s="20">
        <f t="shared" si="7"/>
        <v>0.02</v>
      </c>
      <c r="M74" s="20">
        <f t="shared" si="7"/>
        <v>0.02</v>
      </c>
      <c r="N74" s="20">
        <f t="shared" si="7"/>
        <v>0.02</v>
      </c>
      <c r="O74" s="20">
        <f t="shared" si="7"/>
        <v>0.02</v>
      </c>
      <c r="P74" s="20">
        <f t="shared" si="7"/>
        <v>0.02</v>
      </c>
      <c r="Q74" s="20">
        <f t="shared" si="7"/>
        <v>0.02</v>
      </c>
      <c r="R74" s="20">
        <f t="shared" si="7"/>
        <v>0.02</v>
      </c>
      <c r="S74" s="20">
        <f t="shared" si="7"/>
        <v>0.02</v>
      </c>
      <c r="T74" s="20">
        <f t="shared" si="7"/>
        <v>0.02</v>
      </c>
      <c r="U74" s="20">
        <f t="shared" si="7"/>
        <v>0.02</v>
      </c>
      <c r="V74" s="20">
        <f t="shared" si="7"/>
        <v>0.02</v>
      </c>
      <c r="W74" s="20">
        <f t="shared" si="7"/>
        <v>0.02</v>
      </c>
      <c r="X74" s="20">
        <f t="shared" si="7"/>
        <v>0.02</v>
      </c>
      <c r="Y74" s="20">
        <f t="shared" si="7"/>
        <v>0.02</v>
      </c>
      <c r="Z74" s="20">
        <f t="shared" si="7"/>
        <v>0.02</v>
      </c>
      <c r="AA74" s="20">
        <f t="shared" si="7"/>
        <v>0.02</v>
      </c>
      <c r="AB74" s="20">
        <f t="shared" si="7"/>
        <v>0.02</v>
      </c>
      <c r="AC74" s="20">
        <f t="shared" si="7"/>
        <v>0.02</v>
      </c>
      <c r="AD74" s="20">
        <f t="shared" si="7"/>
        <v>0.02</v>
      </c>
      <c r="AE74" s="20">
        <f t="shared" si="7"/>
        <v>0.02</v>
      </c>
      <c r="AF74" s="20">
        <f t="shared" si="7"/>
        <v>0.02</v>
      </c>
      <c r="AG74" s="20">
        <f t="shared" si="7"/>
        <v>0.02</v>
      </c>
      <c r="AH74" s="20">
        <f t="shared" si="7"/>
        <v>0.02</v>
      </c>
      <c r="AI74" s="20">
        <f t="shared" si="7"/>
        <v>0.02</v>
      </c>
      <c r="AJ74" s="20">
        <f t="shared" si="7"/>
        <v>0.02</v>
      </c>
      <c r="AK74" s="20">
        <f t="shared" si="7"/>
        <v>0.02</v>
      </c>
      <c r="AL74" s="20">
        <f t="shared" si="7"/>
        <v>0.02</v>
      </c>
      <c r="AM74" s="20">
        <f t="shared" si="7"/>
        <v>0.02</v>
      </c>
      <c r="AN74" s="20">
        <f t="shared" si="7"/>
        <v>0.02</v>
      </c>
      <c r="AO74" s="20">
        <f t="shared" si="7"/>
        <v>0.02</v>
      </c>
      <c r="AP74" s="20">
        <f t="shared" si="7"/>
        <v>0.02</v>
      </c>
      <c r="AQ74" s="20">
        <f t="shared" si="7"/>
        <v>0.02</v>
      </c>
      <c r="AR74" s="20">
        <f t="shared" si="7"/>
        <v>0.02</v>
      </c>
      <c r="AS74" s="20">
        <f t="shared" si="7"/>
        <v>0.02</v>
      </c>
      <c r="AT74" s="20">
        <f t="shared" si="7"/>
        <v>0.02</v>
      </c>
      <c r="AU74" s="20">
        <f t="shared" si="7"/>
        <v>0.02</v>
      </c>
      <c r="AV74" s="20">
        <f t="shared" si="7"/>
        <v>0.02</v>
      </c>
      <c r="AW74" s="20">
        <f t="shared" si="7"/>
        <v>0.02</v>
      </c>
      <c r="AX74" s="20">
        <f t="shared" si="7"/>
        <v>0.02</v>
      </c>
    </row>
    <row r="75" spans="1:50" x14ac:dyDescent="0.35">
      <c r="A75" s="1" t="s">
        <v>39</v>
      </c>
      <c r="B75" s="20">
        <f>IF(AND(B23&gt;=51,B29&gt;=5.5,B10&lt;1,B19&lt;63,B26&lt;2),0,IF(AND(B23&lt;51,B29&lt;13,B10&lt;3),0.039,IF(AND(B23&lt;51,B29&gt;=13,B10&lt;3),0.226,IF(AND(B23&gt;=51,B29&gt;=5.5,B10&gt;=1,B19&lt;63,B26&lt;2),0.295,IF(AND(B23&lt;51,B29&lt;3.5,B10&gt;=3,B19&lt;3),0.322,IF(AND(B23&lt;51,B29&gt;=3.5,B10&gt;=3,B19&gt;=3,B25&lt;4),0.398,IF(AND(B23&lt;51,B29&lt;3.5,B10&gt;=3,B19&gt;=3,B19&lt;13),0.484,IF(AND(B23&lt;51,B29&lt;3.5,B10&gt;=3,B19&gt;=13,B13&lt;9,B25&gt;=2,B25&lt;4),0.489,IF(AND(B23&lt;51,B29&gt;=3.5,B10&gt;=3,B19&gt;=3,B25&gt;=4),0.5,IF(AND(B23&gt;=51,B29&gt;=5.5,B19&lt;58,B26&gt;=2),0.531,IF(AND(B23&gt;=51,B29&gt;=2.5,B29&lt;5.5,B10&gt;=23,B15&lt;0.25,B20&lt;5.5,B13&lt;19,B28&gt;=10),0.54,IF(AND(B23&gt;=51,B29&lt;5.5,B15&gt;=0.25,B20&gt;=57.5),0.548,IF(AND(B23&gt;=51,B29&gt;=0.5,B29&lt;5.5,B10&lt;7,B15&lt;0.25,B21&lt;20,B14&lt;0.5),0.587,IF(AND(B23&gt;=51,B29&gt;=5.5,B19&gt;=63,B12&gt;=1),0.632,IF(AND(B23&gt;=51,B29&lt;2.5,B10&gt;=7,B15&lt;0.25,B20&lt;5.5,B13&lt;19,B21&lt;4.5,B28&gt;=28),0.657,IF(AND(B23&lt;51,B29&lt;3.5,B10&gt;=3,B19&gt;=13,B13&lt;9,B25&gt;=4),0.659,IF(AND(B23&gt;=51,B29&lt;5.5,B10&lt;7,B15&lt;0.25,B21&lt;6.5,B14&gt;=0.5),0.683,IF(AND(B23&gt;=51,B29&lt;5.5,B10&gt;=38,B15&lt;0.25,B20&gt;=5.5,B19&lt;68,B13&lt;19),0.685,IF(AND(B23&lt;51,B29&lt;3.5,B10&gt;=3,B19&gt;=13,B13&lt;9,B25&lt;2),0.708,IF(AND(B23&lt;51,B29&gt;=3.5,B10&gt;=3,B19&lt;3),0.709,IF(AND(B23&lt;51,B29&lt;3.5,B10&gt;=3,B19&gt;=13,B13&gt;=9),0.732,IF(AND(B23&gt;=51,B29&lt;0.5,B10&lt;7,B15&lt;0.25,B21&lt;20,B14&lt;0.5),0.735,IF(AND(B23&gt;=51,B29&gt;=2.5,B29&lt;5.5,B10&gt;=7,B10&lt;23,B15&lt;0.25,B20&lt;5.5,B13&lt;19,B28&gt;=10),0.77,IF(AND(B23&gt;=51,B29&lt;2.5,B10&gt;=28,B15&lt;0.25,B20&lt;5.5,B13&lt;19,B21&gt;=4.5,B28&gt;=10),0.785,IF(AND(B23&gt;=51,B29&lt;2.5,B10&gt;=7,B15&lt;0.25,B20&lt;5.5,B13&lt;19,B21&lt;4.5,B22&lt;14,B28&gt;=10,B28&lt;28),0.82,IF(AND(B23&gt;=51,B23&lt;100,B29&gt;=1.3,B29&lt;5.5,B15&gt;=0.25,B20&lt;57.5,B19&lt;55),0.842,IF(AND(B23&gt;=51,B29&lt;5.5,B10&gt;=7,B15&lt;0.25,B13&gt;=19,B22&gt;=3),0.901,IF(AND(B23&gt;=69,B29&lt;5.5,B10&gt;=7,B10&lt;38,B15&lt;0.25,B20&gt;=5.5,B19&lt;68,B13&lt;19,B14&lt;27.5,B25&lt;5),0.906,IF(AND(B23&gt;=51,B29&lt;5.5,B10&gt;=7,B15&lt;0.25,B20&lt;5.5,B19&gt;=68,B13&lt;19,B28&lt;10),0.946,IF(AND(B23&gt;=51,B29&lt;5.5,B10&lt;7,B15&lt;0.25,B21&gt;=20),0.97,IF(AND(B23&gt;=51,B29&lt;5.5,B10&lt;7,B15&lt;0.25,B21&gt;=6.5,B21&lt;20,B14&gt;=0.5),0.972,IF(AND(B23&gt;=51,B29&gt;=5.5,B19&gt;=63,B12&lt;1),0.981,IF(AND(B23&gt;=51,B29&lt;2.5,B10&gt;=7,B10&lt;28,B15&lt;0.25,B20&lt;5.5,B13&lt;19,B21&gt;=4.5,B28&gt;=10),0.981,IF(AND(B23&gt;=51,B23&lt;100,B29&gt;=1.3,B29&lt;5.5,B15&gt;=0.25,B20&lt;57.5,B19&gt;=55),0.994,IF(AND(B23&gt;=51,B23&lt;69,B29&lt;5.5,B10&gt;=7,B10&lt;38,B15&lt;0.25,B20&gt;=5.5,B19&lt;68,B13&lt;19,B14&lt;27.5,B25&lt;5),1.049,IF(AND(B23&gt;=100,B29&lt;5.5,B15&gt;=0.25,B20&lt;57.5,B22&lt;23,B26&lt;10),1.06,IF(AND(B23&gt;=51,B29&gt;=5.5,B19&gt;=58,B19&lt;63,B26&gt;=2),1.107,IF(AND(B23&gt;=51,B29&lt;2.5,B10&gt;=7,B15&lt;0.25,B20&lt;5.5,B13&lt;19,B21&lt;4.5,B22&gt;=14,B28&gt;=10,B28&lt;28),1.107,IF(AND(B23&gt;=51,B29&lt;5.5,B10&gt;=7,B15&lt;0.25,B20&gt;=0.25,B13&gt;=19,B22&lt;3),1.117,IF(AND(B23&gt;=51,B29&lt;5.5,B10&gt;=7,B10&lt;38,B15&lt;0.25,B20&gt;=5.5,B19&lt;68,B13&lt;19,B25&gt;=5),1.123,IF(AND(B23&gt;=51,B29&lt;5.5,B10&gt;=7,B15&lt;0.25,B20&gt;=5.5,B20&lt;19.5,B19&gt;=68,B13&lt;19),1.152,IF(AND(B23&gt;=51,B23&lt;100,B29&lt;1.3,B15&gt;=0.25,B20&lt;57.5),1.167,IF(AND(B23&gt;=51,B29&lt;5.5,B10&gt;=7,B10&lt;38,B15&lt;0.25,B20&gt;=5.5,B19&lt;68,B13&lt;19,B14&gt;=27.5,B25&lt;5),1.249,IF(AND(B23&gt;=100,B29&lt;5.5,B15&gt;=1.25,B20&lt;57.5,B22&gt;=23,B14&lt;27.5),1.265,IF(AND(B23&gt;=51,B29&lt;5.5,B10&gt;=7,B15&lt;0.25,B20&lt;5.5,B19&lt;68,B13&lt;19,B28&lt;10),1.281,IF(AND(B23&gt;=100,B29&lt;5.5,B15&gt;=0.25,B20&lt;57.5,B22&lt;23,B26&gt;=10),1.303,IF(AND(B23&gt;=51,B29&lt;5.5,B10&gt;=7,B15&lt;0.25,B20&lt;0.25,B13&gt;=19,B22&lt;3),1.372,IF(AND(B23&gt;=100,B29&lt;5.5,B15&gt;=0.25,B15&lt;1.25,B20&lt;57.5,B22&gt;=23,B14&lt;27.5),1.458,IF(AND(B23&gt;=51,B29&lt;5.5,B10&gt;=7,B15&lt;0.25,B20&gt;=19.5,B19&gt;=68,B13&lt;19),1.571,IF(AND(B23&gt;=100,B29&lt;5.5,B15&gt;=0.25,B20&lt;57.5,B22&gt;=23,B14&gt;=27.5),1.571,""))))))))))))))))))))))))))))))))))))))))))))))))))</f>
        <v>0.58699999999999997</v>
      </c>
      <c r="C75" s="20">
        <f t="shared" ref="C75:AX75" si="8">IF(AND(C23&gt;=51,C29&gt;=5.5,C10&lt;1,C19&lt;63,C26&lt;2),0,IF(AND(C23&lt;51,C29&lt;13,C10&lt;3),0.039,IF(AND(C23&lt;51,C29&gt;=13,C10&lt;3),0.226,IF(AND(C23&gt;=51,C29&gt;=5.5,C10&gt;=1,C19&lt;63,C26&lt;2),0.295,IF(AND(C23&lt;51,C29&lt;3.5,C10&gt;=3,C19&lt;3),0.322,IF(AND(C23&lt;51,C29&gt;=3.5,C10&gt;=3,C19&gt;=3,C25&lt;4),0.398,IF(AND(C23&lt;51,C29&lt;3.5,C10&gt;=3,C19&gt;=3,C19&lt;13),0.484,IF(AND(C23&lt;51,C29&lt;3.5,C10&gt;=3,C19&gt;=13,C13&lt;9,C25&gt;=2,C25&lt;4),0.489,IF(AND(C23&lt;51,C29&gt;=3.5,C10&gt;=3,C19&gt;=3,C25&gt;=4),0.5,IF(AND(C23&gt;=51,C29&gt;=5.5,C19&lt;58,C26&gt;=2),0.531,IF(AND(C23&gt;=51,C29&gt;=2.5,C29&lt;5.5,C10&gt;=23,C15&lt;0.25,C20&lt;5.5,C13&lt;19,C28&gt;=10),0.54,IF(AND(C23&gt;=51,C29&lt;5.5,C15&gt;=0.25,C20&gt;=57.5),0.548,IF(AND(C23&gt;=51,C29&gt;=0.5,C29&lt;5.5,C10&lt;7,C15&lt;0.25,C21&lt;20,C14&lt;0.5),0.587,IF(AND(C23&gt;=51,C29&gt;=5.5,C19&gt;=63,C12&gt;=1),0.632,IF(AND(C23&gt;=51,C29&lt;2.5,C10&gt;=7,C15&lt;0.25,C20&lt;5.5,C13&lt;19,C21&lt;4.5,C28&gt;=28),0.657,IF(AND(C23&lt;51,C29&lt;3.5,C10&gt;=3,C19&gt;=13,C13&lt;9,C25&gt;=4),0.659,IF(AND(C23&gt;=51,C29&lt;5.5,C10&lt;7,C15&lt;0.25,C21&lt;6.5,C14&gt;=0.5),0.683,IF(AND(C23&gt;=51,C29&lt;5.5,C10&gt;=38,C15&lt;0.25,C20&gt;=5.5,C19&lt;68,C13&lt;19),0.685,IF(AND(C23&lt;51,C29&lt;3.5,C10&gt;=3,C19&gt;=13,C13&lt;9,C25&lt;2),0.708,IF(AND(C23&lt;51,C29&gt;=3.5,C10&gt;=3,C19&lt;3),0.709,IF(AND(C23&lt;51,C29&lt;3.5,C10&gt;=3,C19&gt;=13,C13&gt;=9),0.732,IF(AND(C23&gt;=51,C29&lt;0.5,C10&lt;7,C15&lt;0.25,C21&lt;20,C14&lt;0.5),0.735,IF(AND(C23&gt;=51,C29&gt;=2.5,C29&lt;5.5,C10&gt;=7,C10&lt;23,C15&lt;0.25,C20&lt;5.5,C13&lt;19,C28&gt;=10),0.77,IF(AND(C23&gt;=51,C29&lt;2.5,C10&gt;=28,C15&lt;0.25,C20&lt;5.5,C13&lt;19,C21&gt;=4.5,C28&gt;=10),0.785,IF(AND(C23&gt;=51,C29&lt;2.5,C10&gt;=7,C15&lt;0.25,C20&lt;5.5,C13&lt;19,C21&lt;4.5,C22&lt;14,C28&gt;=10,C28&lt;28),0.82,IF(AND(C23&gt;=51,C23&lt;100,C29&gt;=1.3,C29&lt;5.5,C15&gt;=0.25,C20&lt;57.5,C19&lt;55),0.842,IF(AND(C23&gt;=51,C29&lt;5.5,C10&gt;=7,C15&lt;0.25,C13&gt;=19,C22&gt;=3),0.901,IF(AND(C23&gt;=69,C29&lt;5.5,C10&gt;=7,C10&lt;38,C15&lt;0.25,C20&gt;=5.5,C19&lt;68,C13&lt;19,C14&lt;27.5,C25&lt;5),0.906,IF(AND(C23&gt;=51,C29&lt;5.5,C10&gt;=7,C15&lt;0.25,C20&lt;5.5,C19&gt;=68,C13&lt;19,C28&lt;10),0.946,IF(AND(C23&gt;=51,C29&lt;5.5,C10&lt;7,C15&lt;0.25,C21&gt;=20),0.97,IF(AND(C23&gt;=51,C29&lt;5.5,C10&lt;7,C15&lt;0.25,C21&gt;=6.5,C21&lt;20,C14&gt;=0.5),0.972,IF(AND(C23&gt;=51,C29&gt;=5.5,C19&gt;=63,C12&lt;1),0.981,IF(AND(C23&gt;=51,C29&lt;2.5,C10&gt;=7,C10&lt;28,C15&lt;0.25,C20&lt;5.5,C13&lt;19,C21&gt;=4.5,C28&gt;=10),0.981,IF(AND(C23&gt;=51,C23&lt;100,C29&gt;=1.3,C29&lt;5.5,C15&gt;=0.25,C20&lt;57.5,C19&gt;=55),0.994,IF(AND(C23&gt;=51,C23&lt;69,C29&lt;5.5,C10&gt;=7,C10&lt;38,C15&lt;0.25,C20&gt;=5.5,C19&lt;68,C13&lt;19,C14&lt;27.5,C25&lt;5),1.049,IF(AND(C23&gt;=100,C29&lt;5.5,C15&gt;=0.25,C20&lt;57.5,C22&lt;23,C26&lt;10),1.06,IF(AND(C23&gt;=51,C29&gt;=5.5,C19&gt;=58,C19&lt;63,C26&gt;=2),1.107,IF(AND(C23&gt;=51,C29&lt;2.5,C10&gt;=7,C15&lt;0.25,C20&lt;5.5,C13&lt;19,C21&lt;4.5,C22&gt;=14,C28&gt;=10,C28&lt;28),1.107,IF(AND(C23&gt;=51,C29&lt;5.5,C10&gt;=7,C15&lt;0.25,C20&gt;=0.25,C13&gt;=19,C22&lt;3),1.117,IF(AND(C23&gt;=51,C29&lt;5.5,C10&gt;=7,C10&lt;38,C15&lt;0.25,C20&gt;=5.5,C19&lt;68,C13&lt;19,C25&gt;=5),1.123,IF(AND(C23&gt;=51,C29&lt;5.5,C10&gt;=7,C15&lt;0.25,C20&gt;=5.5,C20&lt;19.5,C19&gt;=68,C13&lt;19),1.152,IF(AND(C23&gt;=51,C23&lt;100,C29&lt;1.3,C15&gt;=0.25,C20&lt;57.5),1.167,IF(AND(C23&gt;=51,C29&lt;5.5,C10&gt;=7,C10&lt;38,C15&lt;0.25,C20&gt;=5.5,C19&lt;68,C13&lt;19,C14&gt;=27.5,C25&lt;5),1.249,IF(AND(C23&gt;=100,C29&lt;5.5,C15&gt;=1.25,C20&lt;57.5,C22&gt;=23,C14&lt;27.5),1.265,IF(AND(C23&gt;=51,C29&lt;5.5,C10&gt;=7,C15&lt;0.25,C20&lt;5.5,C19&lt;68,C13&lt;19,C28&lt;10),1.281,IF(AND(C23&gt;=100,C29&lt;5.5,C15&gt;=0.25,C20&lt;57.5,C22&lt;23,C26&gt;=10),1.303,IF(AND(C23&gt;=51,C29&lt;5.5,C10&gt;=7,C15&lt;0.25,C20&lt;0.25,C13&gt;=19,C22&lt;3),1.372,IF(AND(C23&gt;=100,C29&lt;5.5,C15&gt;=0.25,C15&lt;1.25,C20&lt;57.5,C22&gt;=23,C14&lt;27.5),1.458,IF(AND(C23&gt;=51,C29&lt;5.5,C10&gt;=7,C15&lt;0.25,C20&gt;=19.5,C19&gt;=68,C13&lt;19),1.571,IF(AND(C23&gt;=100,C29&lt;5.5,C15&gt;=0.25,C20&lt;57.5,C22&gt;=23,C14&gt;=27.5),1.571,""))))))))))))))))))))))))))))))))))))))))))))))))))</f>
        <v>0.58699999999999997</v>
      </c>
      <c r="D75" s="20">
        <f t="shared" si="8"/>
        <v>3.9E-2</v>
      </c>
      <c r="E75" s="20">
        <f t="shared" si="8"/>
        <v>3.9E-2</v>
      </c>
      <c r="F75" s="20">
        <f t="shared" si="8"/>
        <v>3.9E-2</v>
      </c>
      <c r="G75" s="20">
        <f t="shared" si="8"/>
        <v>3.9E-2</v>
      </c>
      <c r="H75" s="20">
        <f t="shared" si="8"/>
        <v>3.9E-2</v>
      </c>
      <c r="I75" s="20">
        <f t="shared" si="8"/>
        <v>3.9E-2</v>
      </c>
      <c r="J75" s="20">
        <f t="shared" si="8"/>
        <v>3.9E-2</v>
      </c>
      <c r="K75" s="20">
        <f t="shared" si="8"/>
        <v>3.9E-2</v>
      </c>
      <c r="L75" s="20">
        <f t="shared" si="8"/>
        <v>3.9E-2</v>
      </c>
      <c r="M75" s="20">
        <f t="shared" si="8"/>
        <v>3.9E-2</v>
      </c>
      <c r="N75" s="20">
        <f t="shared" si="8"/>
        <v>3.9E-2</v>
      </c>
      <c r="O75" s="20">
        <f t="shared" si="8"/>
        <v>3.9E-2</v>
      </c>
      <c r="P75" s="20">
        <f t="shared" si="8"/>
        <v>3.9E-2</v>
      </c>
      <c r="Q75" s="20">
        <f t="shared" si="8"/>
        <v>3.9E-2</v>
      </c>
      <c r="R75" s="20">
        <f t="shared" si="8"/>
        <v>3.9E-2</v>
      </c>
      <c r="S75" s="20">
        <f t="shared" si="8"/>
        <v>3.9E-2</v>
      </c>
      <c r="T75" s="20">
        <f t="shared" si="8"/>
        <v>3.9E-2</v>
      </c>
      <c r="U75" s="20">
        <f t="shared" si="8"/>
        <v>3.9E-2</v>
      </c>
      <c r="V75" s="20">
        <f t="shared" si="8"/>
        <v>3.9E-2</v>
      </c>
      <c r="W75" s="20">
        <f t="shared" si="8"/>
        <v>3.9E-2</v>
      </c>
      <c r="X75" s="20">
        <f t="shared" si="8"/>
        <v>3.9E-2</v>
      </c>
      <c r="Y75" s="20">
        <f t="shared" si="8"/>
        <v>3.9E-2</v>
      </c>
      <c r="Z75" s="20">
        <f t="shared" si="8"/>
        <v>3.9E-2</v>
      </c>
      <c r="AA75" s="20">
        <f t="shared" si="8"/>
        <v>3.9E-2</v>
      </c>
      <c r="AB75" s="20">
        <f t="shared" si="8"/>
        <v>3.9E-2</v>
      </c>
      <c r="AC75" s="20">
        <f t="shared" si="8"/>
        <v>3.9E-2</v>
      </c>
      <c r="AD75" s="20">
        <f t="shared" si="8"/>
        <v>3.9E-2</v>
      </c>
      <c r="AE75" s="20">
        <f t="shared" si="8"/>
        <v>3.9E-2</v>
      </c>
      <c r="AF75" s="20">
        <f t="shared" si="8"/>
        <v>3.9E-2</v>
      </c>
      <c r="AG75" s="20">
        <f t="shared" si="8"/>
        <v>3.9E-2</v>
      </c>
      <c r="AH75" s="20">
        <f t="shared" si="8"/>
        <v>3.9E-2</v>
      </c>
      <c r="AI75" s="20">
        <f t="shared" si="8"/>
        <v>3.9E-2</v>
      </c>
      <c r="AJ75" s="20">
        <f t="shared" si="8"/>
        <v>3.9E-2</v>
      </c>
      <c r="AK75" s="20">
        <f t="shared" si="8"/>
        <v>3.9E-2</v>
      </c>
      <c r="AL75" s="20">
        <f t="shared" si="8"/>
        <v>3.9E-2</v>
      </c>
      <c r="AM75" s="20">
        <f t="shared" si="8"/>
        <v>3.9E-2</v>
      </c>
      <c r="AN75" s="20">
        <f t="shared" si="8"/>
        <v>3.9E-2</v>
      </c>
      <c r="AO75" s="20">
        <f t="shared" si="8"/>
        <v>3.9E-2</v>
      </c>
      <c r="AP75" s="20">
        <f t="shared" si="8"/>
        <v>3.9E-2</v>
      </c>
      <c r="AQ75" s="20">
        <f t="shared" si="8"/>
        <v>3.9E-2</v>
      </c>
      <c r="AR75" s="20">
        <f t="shared" si="8"/>
        <v>3.9E-2</v>
      </c>
      <c r="AS75" s="20">
        <f t="shared" si="8"/>
        <v>3.9E-2</v>
      </c>
      <c r="AT75" s="20">
        <f t="shared" si="8"/>
        <v>3.9E-2</v>
      </c>
      <c r="AU75" s="20">
        <f t="shared" si="8"/>
        <v>3.9E-2</v>
      </c>
      <c r="AV75" s="20">
        <f t="shared" si="8"/>
        <v>3.9E-2</v>
      </c>
      <c r="AW75" s="20">
        <f t="shared" si="8"/>
        <v>3.9E-2</v>
      </c>
      <c r="AX75" s="20">
        <f t="shared" si="8"/>
        <v>3.9E-2</v>
      </c>
    </row>
    <row r="76" spans="1:50" x14ac:dyDescent="0.35">
      <c r="A76" s="1" t="s">
        <v>40</v>
      </c>
      <c r="B76" s="20">
        <f>IF(AND(B23&gt;=32,B29&gt;=6.5,B10&lt;1,B26&lt;2),0,IF(AND(B23&lt;32,B10&lt;3,B21&lt;3),0.072,IF(AND(B23&lt;32,B10&lt;3,B21&gt;=3),0.265,IF(AND(B23&gt;=72,B29&gt;=6.5,B10&gt;=1,B26&lt;2),0.278,IF(AND(B23&lt;32,B10&gt;=3,B10&lt;30,B21&gt;=7),0.322,IF(AND(B23&gt;=32,B23&lt;72,B29&gt;=6.5,B10&gt;=1,B10&lt;18,B26&lt;2),0.45,IF(AND(B23&lt;32,B10&gt;=3,B10&lt;30,B21&lt;7),0.468,IF(AND(B23&gt;=97,B29&lt;6.5,B12&gt;=7,B15&gt;=17),0.494,IF(AND(B23&gt;=32,B23&lt;44,B29&lt;6.5,B10&lt;18,B15&lt;0.75),0.494,IF(AND(B23&gt;=44,B23&lt;60,B29&lt;6.5,B10&lt;40,B15&lt;0.75,B28&gt;=58),0.499,IF(AND(B23&gt;=60,B29&lt;6.5,B12&lt;1,B21&lt;15,B19&gt;=75,B24&lt;2),0.518,IF(AND(B23&gt;=44,B23&lt;60,B29&lt;6.5,B15&lt;0.75,B21&gt;=13,B28&lt;58,B20&lt;0.75),0.544,IF(AND(B23&gt;=32,B29&gt;=6.5,B26&gt;=2,B14&gt;=15),0.578,IF(AND(B23&gt;=70,B23&lt;97,B29&lt;6.5,B10&gt;=9,B10&lt;38,B12&gt;=9,B15&lt;1.5,B11&lt;4),0.58,IF(AND(B23&gt;=32,B23&lt;44,B29&lt;6.5,B10&gt;=18,B15&lt;0.75),0.629,IF(AND(B23&gt;=32,B23&lt;72,B29&gt;=6.5,B10&gt;=18,B26&lt;2),0.632,IF(AND(B23&gt;=60,B23&lt;97,B29&lt;6.5,B10&gt;=38,B12&gt;=1,B15&lt;1.5),0.632,IF(AND(B23&gt;=60,B29&lt;6.5,B12&lt;1,B21&lt;15,B19&lt;75,B24&lt;2),0.658,IF(AND(B23&gt;=70,B23&lt;97,B29&lt;6.5,B10&gt;=9,B10&lt;38,B12&gt;=1,B15&lt;1.5,B11&gt;=4),0.659,IF(AND(B23&gt;=60,B23&lt;97,B29&lt;6.5,B10&lt;9,B12&gt;=1,B15&lt;1.5),0.662,IF(AND(B23&gt;=44,B23&lt;46,B29&lt;6.5,B15&lt;0.75,B21&lt;13,B28&lt;58),0.668,IF(AND(B23&lt;32,B10&gt;=30),0.685,IF(AND(B23&gt;=44,B23&lt;60,B29&lt;6.5,B15&lt;0.75,B21&gt;=13,B28&lt;58,B20&gt;=0.75),0.712,IF(AND(B23&gt;=46,B23&lt;60,B29&lt;6.5,B15&lt;0.75,B21&lt;13,B28&lt;58,B20&lt;7.5,B25&gt;=2),0.759,IF(AND(B23&gt;=97,B29&lt;6.5,B10&lt;3,B12&gt;=1,B12&lt;7,B19&gt;=55),0.785,IF(AND(B23&gt;=70,B23&lt;97,B29&lt;6.5,B10&gt;=9,B10&lt;38,B12&gt;=4,B12&lt;9,B15&lt;1.5,B11&lt;1,B22&gt;=3),0.811,IF(AND(B23&gt;=60,B29&lt;6.5,B12&lt;1,B21&gt;=15,B20&gt;=17.5,B24&lt;2),0.813,IF(AND(B23&gt;=60,B23&lt;97,B29&lt;6.5,B12&gt;=1,B15&gt;=1.5,B26&lt;2),0.853,IF(AND(B23&gt;=32,B29&gt;=8.5,B26&gt;=2,B14&lt;15),0.862,IF(AND(B23&gt;=70,B23&lt;97,B29&lt;6.5,B10&gt;=9,B10&lt;38,B12&gt;=1,B12&lt;4,B15&lt;1.5,B11&lt;4),0.874,IF(AND(B23&gt;=97,B29&lt;6.5,B12&gt;=7,B15&lt;17),0.886,IF(AND(B23&gt;=44,B23&lt;60,B29&lt;6.5,B10&gt;=40,B15&lt;0.75,B28&gt;=58),0.886,IF(AND(B23&gt;=97,B29&lt;6.5,B10&gt;=3,B12&gt;=1,B12&lt;7,B28&lt;7),0.906,IF(AND(B23&gt;=60,B23&lt;69,B29&lt;6.5,B10&gt;=9,B10&lt;38,B12&gt;=1,B15&lt;1.5,B26&lt;2),0.924,IF(AND(B23&gt;=32,B23&lt;60,B29&lt;6.5,B15&gt;=0.75),0.944,IF(AND(B23&gt;=46,B23&lt;60,B29&lt;6.5,B15&lt;0.75,B21&lt;13,B28&lt;58,B20&gt;=7.5,B25&gt;=2),0.973,IF(AND(B23&gt;=97,B29&lt;6.5,B10&lt;3,B12&gt;=1,B12&lt;7,B19&lt;55),0.984,IF(AND(B23&gt;=46,B23&lt;60,B29&lt;6.5,B15&lt;0.75,B21&lt;13,B28&lt;58,B25&lt;2),1.004,IF(AND(B23&gt;=70,B23&lt;97,B29&lt;6.5,B10&gt;=9,B10&lt;38,B12&gt;=4,B12&lt;9,B15&lt;1.5,B11&lt;1,B22&lt;3),1.007,IF(AND(B23&gt;=60,B29&lt;6.5,B12&lt;1,B24&gt;=2,B25&gt;=3),1.022,IF(AND(B23&gt;=60,B29&lt;6.5,B12&lt;1,B21&gt;=15,B20&lt;17.5,B24&lt;2),1.043,IF(AND(B23&gt;=97,B29&lt;6.5,B10&gt;=3,B12&gt;=1,B12&lt;7,B28&gt;=7,B11&lt;2,B19&lt;38),1.052,IF(AND(B23&gt;=60,B23&lt;97,B29&lt;6.5,B10&gt;=18,B12&gt;=1,B15&gt;=1.5,B26&gt;=2),1.065,IF(AND(B23&gt;=32,B29&gt;=6.5,B29&lt;8.5,B26&gt;=2,B14&lt;15),1.068,IF(AND(B23&gt;=60,B23&lt;69,B29&lt;6.5,B10&gt;=9,B10&lt;38,B12&gt;=1,B15&lt;1.5,B26&gt;=2),1.151,IF(AND(B23&gt;=97,B29&lt;6.5,B10&gt;=7,B12&gt;=1,B12&lt;7,B28&gt;=7,B11&lt;2,B19&gt;=38,B14&lt;17),1.185,IF(AND(B23&gt;=70,B23&lt;97,B29&lt;6.5,B10&gt;=9,B10&lt;38,B12&gt;=4,B12&lt;9,B15&lt;1.5,B11&gt;=1,B11&lt;4),1.249,IF(AND(B23&gt;=60,B23&lt;97,B29&lt;6.5,B10&lt;18,B12&gt;=1,B15&gt;=1.5,B26&gt;=2),1.249,IF(AND(B23&gt;=69,B23&lt;70,B29&lt;6.5,B10&gt;=9,B10&lt;38,B12&gt;=1,B15&lt;1.5),1.281,IF(AND(B23&gt;=97,B29&lt;6.5,B10&gt;=3,B12&gt;=1,B12&lt;7,B21&gt;=15,B28&gt;=7,B11&gt;=2),1.292,IF(AND(B23&gt;=97,B29&lt;6.5,B10&gt;=7,B12&gt;=1,B12&lt;7,B28&gt;=7,B11&lt;2,B19&gt;=38,B14&gt;=17),1.321,IF(AND(B23&gt;=97,B29&lt;6.5,B10&gt;=3,B12&gt;=1,B12&lt;7,B21&lt;15,B28&gt;=7,B11&gt;=2),1.486,IF(AND(B23&gt;=60,B29&lt;6.5,B12&lt;1,B24&gt;=2,B25&lt;3),1.571,IF(AND(B23&gt;=97,B29&lt;6.5,B10&gt;=3,B10&lt;7,B12&gt;=1,B12&lt;7,B28&gt;=7,B11&lt;2,B19&gt;=38),1.571,""))))))))))))))))))))))))))))))))))))))))))))))))))))))</f>
        <v>0.66200000000000003</v>
      </c>
      <c r="C76" s="20">
        <f t="shared" ref="C76:AX76" si="9">IF(AND(C23&gt;=32,C29&gt;=6.5,C10&lt;1,C26&lt;2),0,IF(AND(C23&lt;32,C10&lt;3,C21&lt;3),0.072,IF(AND(C23&lt;32,C10&lt;3,C21&gt;=3),0.265,IF(AND(C23&gt;=72,C29&gt;=6.5,C10&gt;=1,C26&lt;2),0.278,IF(AND(C23&lt;32,C10&gt;=3,C10&lt;30,C21&gt;=7),0.322,IF(AND(C23&gt;=32,C23&lt;72,C29&gt;=6.5,C10&gt;=1,C10&lt;18,C26&lt;2),0.45,IF(AND(C23&lt;32,C10&gt;=3,C10&lt;30,C21&lt;7),0.468,IF(AND(C23&gt;=97,C29&lt;6.5,C12&gt;=7,C15&gt;=17),0.494,IF(AND(C23&gt;=32,C23&lt;44,C29&lt;6.5,C10&lt;18,C15&lt;0.75),0.494,IF(AND(C23&gt;=44,C23&lt;60,C29&lt;6.5,C10&lt;40,C15&lt;0.75,C28&gt;=58),0.499,IF(AND(C23&gt;=60,C29&lt;6.5,C12&lt;1,C21&lt;15,C19&gt;=75,C24&lt;2),0.518,IF(AND(C23&gt;=44,C23&lt;60,C29&lt;6.5,C15&lt;0.75,C21&gt;=13,C28&lt;58,C20&lt;0.75),0.544,IF(AND(C23&gt;=32,C29&gt;=6.5,C26&gt;=2,C14&gt;=15),0.578,IF(AND(C23&gt;=70,C23&lt;97,C29&lt;6.5,C10&gt;=9,C10&lt;38,C12&gt;=9,C15&lt;1.5,C11&lt;4),0.58,IF(AND(C23&gt;=32,C23&lt;44,C29&lt;6.5,C10&gt;=18,C15&lt;0.75),0.629,IF(AND(C23&gt;=32,C23&lt;72,C29&gt;=6.5,C10&gt;=18,C26&lt;2),0.632,IF(AND(C23&gt;=60,C23&lt;97,C29&lt;6.5,C10&gt;=38,C12&gt;=1,C15&lt;1.5),0.632,IF(AND(C23&gt;=60,C29&lt;6.5,C12&lt;1,C21&lt;15,C19&lt;75,C24&lt;2),0.658,IF(AND(C23&gt;=70,C23&lt;97,C29&lt;6.5,C10&gt;=9,C10&lt;38,C12&gt;=1,C15&lt;1.5,C11&gt;=4),0.659,IF(AND(C23&gt;=60,C23&lt;97,C29&lt;6.5,C10&lt;9,C12&gt;=1,C15&lt;1.5),0.662,IF(AND(C23&gt;=44,C23&lt;46,C29&lt;6.5,C15&lt;0.75,C21&lt;13,C28&lt;58),0.668,IF(AND(C23&lt;32,C10&gt;=30),0.685,IF(AND(C23&gt;=44,C23&lt;60,C29&lt;6.5,C15&lt;0.75,C21&gt;=13,C28&lt;58,C20&gt;=0.75),0.712,IF(AND(C23&gt;=46,C23&lt;60,C29&lt;6.5,C15&lt;0.75,C21&lt;13,C28&lt;58,C20&lt;7.5,C25&gt;=2),0.759,IF(AND(C23&gt;=97,C29&lt;6.5,C10&lt;3,C12&gt;=1,C12&lt;7,C19&gt;=55),0.785,IF(AND(C23&gt;=70,C23&lt;97,C29&lt;6.5,C10&gt;=9,C10&lt;38,C12&gt;=4,C12&lt;9,C15&lt;1.5,C11&lt;1,C22&gt;=3),0.811,IF(AND(C23&gt;=60,C29&lt;6.5,C12&lt;1,C21&gt;=15,C20&gt;=17.5,C24&lt;2),0.813,IF(AND(C23&gt;=60,C23&lt;97,C29&lt;6.5,C12&gt;=1,C15&gt;=1.5,C26&lt;2),0.853,IF(AND(C23&gt;=32,C29&gt;=8.5,C26&gt;=2,C14&lt;15),0.862,IF(AND(C23&gt;=70,C23&lt;97,C29&lt;6.5,C10&gt;=9,C10&lt;38,C12&gt;=1,C12&lt;4,C15&lt;1.5,C11&lt;4),0.874,IF(AND(C23&gt;=97,C29&lt;6.5,C12&gt;=7,C15&lt;17),0.886,IF(AND(C23&gt;=44,C23&lt;60,C29&lt;6.5,C10&gt;=40,C15&lt;0.75,C28&gt;=58),0.886,IF(AND(C23&gt;=97,C29&lt;6.5,C10&gt;=3,C12&gt;=1,C12&lt;7,C28&lt;7),0.906,IF(AND(C23&gt;=60,C23&lt;69,C29&lt;6.5,C10&gt;=9,C10&lt;38,C12&gt;=1,C15&lt;1.5,C26&lt;2),0.924,IF(AND(C23&gt;=32,C23&lt;60,C29&lt;6.5,C15&gt;=0.75),0.944,IF(AND(C23&gt;=46,C23&lt;60,C29&lt;6.5,C15&lt;0.75,C21&lt;13,C28&lt;58,C20&gt;=7.5,C25&gt;=2),0.973,IF(AND(C23&gt;=97,C29&lt;6.5,C10&lt;3,C12&gt;=1,C12&lt;7,C19&lt;55),0.984,IF(AND(C23&gt;=46,C23&lt;60,C29&lt;6.5,C15&lt;0.75,C21&lt;13,C28&lt;58,C25&lt;2),1.004,IF(AND(C23&gt;=70,C23&lt;97,C29&lt;6.5,C10&gt;=9,C10&lt;38,C12&gt;=4,C12&lt;9,C15&lt;1.5,C11&lt;1,C22&lt;3),1.007,IF(AND(C23&gt;=60,C29&lt;6.5,C12&lt;1,C24&gt;=2,C25&gt;=3),1.022,IF(AND(C23&gt;=60,C29&lt;6.5,C12&lt;1,C21&gt;=15,C20&lt;17.5,C24&lt;2),1.043,IF(AND(C23&gt;=97,C29&lt;6.5,C10&gt;=3,C12&gt;=1,C12&lt;7,C28&gt;=7,C11&lt;2,C19&lt;38),1.052,IF(AND(C23&gt;=60,C23&lt;97,C29&lt;6.5,C10&gt;=18,C12&gt;=1,C15&gt;=1.5,C26&gt;=2),1.065,IF(AND(C23&gt;=32,C29&gt;=6.5,C29&lt;8.5,C26&gt;=2,C14&lt;15),1.068,IF(AND(C23&gt;=60,C23&lt;69,C29&lt;6.5,C10&gt;=9,C10&lt;38,C12&gt;=1,C15&lt;1.5,C26&gt;=2),1.151,IF(AND(C23&gt;=97,C29&lt;6.5,C10&gt;=7,C12&gt;=1,C12&lt;7,C28&gt;=7,C11&lt;2,C19&gt;=38,C14&lt;17),1.185,IF(AND(C23&gt;=70,C23&lt;97,C29&lt;6.5,C10&gt;=9,C10&lt;38,C12&gt;=4,C12&lt;9,C15&lt;1.5,C11&gt;=1,C11&lt;4),1.249,IF(AND(C23&gt;=60,C23&lt;97,C29&lt;6.5,C10&lt;18,C12&gt;=1,C15&gt;=1.5,C26&gt;=2),1.249,IF(AND(C23&gt;=69,C23&lt;70,C29&lt;6.5,C10&gt;=9,C10&lt;38,C12&gt;=1,C15&lt;1.5),1.281,IF(AND(C23&gt;=97,C29&lt;6.5,C10&gt;=3,C12&gt;=1,C12&lt;7,C21&gt;=15,C28&gt;=7,C11&gt;=2),1.292,IF(AND(C23&gt;=97,C29&lt;6.5,C10&gt;=7,C12&gt;=1,C12&lt;7,C28&gt;=7,C11&lt;2,C19&gt;=38,C14&gt;=17),1.321,IF(AND(C23&gt;=97,C29&lt;6.5,C10&gt;=3,C12&gt;=1,C12&lt;7,C21&lt;15,C28&gt;=7,C11&gt;=2),1.486,IF(AND(C23&gt;=60,C29&lt;6.5,C12&lt;1,C24&gt;=2,C25&lt;3),1.571,IF(AND(C23&gt;=97,C29&lt;6.5,C10&gt;=3,C10&lt;7,C12&gt;=1,C12&lt;7,C28&gt;=7,C11&lt;2,C19&gt;=38),1.571,""))))))))))))))))))))))))))))))))))))))))))))))))))))))</f>
        <v>0.51800000000000002</v>
      </c>
      <c r="D76" s="20">
        <f t="shared" si="9"/>
        <v>7.1999999999999995E-2</v>
      </c>
      <c r="E76" s="20">
        <f t="shared" si="9"/>
        <v>7.1999999999999995E-2</v>
      </c>
      <c r="F76" s="20">
        <f t="shared" si="9"/>
        <v>7.1999999999999995E-2</v>
      </c>
      <c r="G76" s="20">
        <f t="shared" si="9"/>
        <v>7.1999999999999995E-2</v>
      </c>
      <c r="H76" s="20">
        <f t="shared" si="9"/>
        <v>7.1999999999999995E-2</v>
      </c>
      <c r="I76" s="20">
        <f t="shared" si="9"/>
        <v>7.1999999999999995E-2</v>
      </c>
      <c r="J76" s="20">
        <f t="shared" si="9"/>
        <v>7.1999999999999995E-2</v>
      </c>
      <c r="K76" s="20">
        <f t="shared" si="9"/>
        <v>7.1999999999999995E-2</v>
      </c>
      <c r="L76" s="20">
        <f t="shared" si="9"/>
        <v>7.1999999999999995E-2</v>
      </c>
      <c r="M76" s="20">
        <f t="shared" si="9"/>
        <v>7.1999999999999995E-2</v>
      </c>
      <c r="N76" s="20">
        <f t="shared" si="9"/>
        <v>7.1999999999999995E-2</v>
      </c>
      <c r="O76" s="20">
        <f t="shared" si="9"/>
        <v>7.1999999999999995E-2</v>
      </c>
      <c r="P76" s="20">
        <f t="shared" si="9"/>
        <v>7.1999999999999995E-2</v>
      </c>
      <c r="Q76" s="20">
        <f t="shared" si="9"/>
        <v>7.1999999999999995E-2</v>
      </c>
      <c r="R76" s="20">
        <f t="shared" si="9"/>
        <v>7.1999999999999995E-2</v>
      </c>
      <c r="S76" s="20">
        <f t="shared" si="9"/>
        <v>7.1999999999999995E-2</v>
      </c>
      <c r="T76" s="20">
        <f t="shared" si="9"/>
        <v>7.1999999999999995E-2</v>
      </c>
      <c r="U76" s="20">
        <f t="shared" si="9"/>
        <v>7.1999999999999995E-2</v>
      </c>
      <c r="V76" s="20">
        <f t="shared" si="9"/>
        <v>7.1999999999999995E-2</v>
      </c>
      <c r="W76" s="20">
        <f t="shared" si="9"/>
        <v>7.1999999999999995E-2</v>
      </c>
      <c r="X76" s="20">
        <f t="shared" si="9"/>
        <v>7.1999999999999995E-2</v>
      </c>
      <c r="Y76" s="20">
        <f t="shared" si="9"/>
        <v>7.1999999999999995E-2</v>
      </c>
      <c r="Z76" s="20">
        <f t="shared" si="9"/>
        <v>7.1999999999999995E-2</v>
      </c>
      <c r="AA76" s="20">
        <f t="shared" si="9"/>
        <v>7.1999999999999995E-2</v>
      </c>
      <c r="AB76" s="20">
        <f t="shared" si="9"/>
        <v>7.1999999999999995E-2</v>
      </c>
      <c r="AC76" s="20">
        <f t="shared" si="9"/>
        <v>7.1999999999999995E-2</v>
      </c>
      <c r="AD76" s="20">
        <f t="shared" si="9"/>
        <v>7.1999999999999995E-2</v>
      </c>
      <c r="AE76" s="20">
        <f t="shared" si="9"/>
        <v>7.1999999999999995E-2</v>
      </c>
      <c r="AF76" s="20">
        <f t="shared" si="9"/>
        <v>7.1999999999999995E-2</v>
      </c>
      <c r="AG76" s="20">
        <f t="shared" si="9"/>
        <v>7.1999999999999995E-2</v>
      </c>
      <c r="AH76" s="20">
        <f t="shared" si="9"/>
        <v>7.1999999999999995E-2</v>
      </c>
      <c r="AI76" s="20">
        <f t="shared" si="9"/>
        <v>7.1999999999999995E-2</v>
      </c>
      <c r="AJ76" s="20">
        <f t="shared" si="9"/>
        <v>7.1999999999999995E-2</v>
      </c>
      <c r="AK76" s="20">
        <f t="shared" si="9"/>
        <v>7.1999999999999995E-2</v>
      </c>
      <c r="AL76" s="20">
        <f t="shared" si="9"/>
        <v>7.1999999999999995E-2</v>
      </c>
      <c r="AM76" s="20">
        <f t="shared" si="9"/>
        <v>7.1999999999999995E-2</v>
      </c>
      <c r="AN76" s="20">
        <f t="shared" si="9"/>
        <v>7.1999999999999995E-2</v>
      </c>
      <c r="AO76" s="20">
        <f t="shared" si="9"/>
        <v>7.1999999999999995E-2</v>
      </c>
      <c r="AP76" s="20">
        <f t="shared" si="9"/>
        <v>7.1999999999999995E-2</v>
      </c>
      <c r="AQ76" s="20">
        <f t="shared" si="9"/>
        <v>7.1999999999999995E-2</v>
      </c>
      <c r="AR76" s="20">
        <f t="shared" si="9"/>
        <v>7.1999999999999995E-2</v>
      </c>
      <c r="AS76" s="20">
        <f t="shared" si="9"/>
        <v>7.1999999999999995E-2</v>
      </c>
      <c r="AT76" s="20">
        <f t="shared" si="9"/>
        <v>7.1999999999999995E-2</v>
      </c>
      <c r="AU76" s="20">
        <f t="shared" si="9"/>
        <v>7.1999999999999995E-2</v>
      </c>
      <c r="AV76" s="20">
        <f t="shared" si="9"/>
        <v>7.1999999999999995E-2</v>
      </c>
      <c r="AW76" s="20">
        <f t="shared" si="9"/>
        <v>7.1999999999999995E-2</v>
      </c>
      <c r="AX76" s="20">
        <f t="shared" si="9"/>
        <v>7.1999999999999995E-2</v>
      </c>
    </row>
    <row r="77" spans="1:50" x14ac:dyDescent="0.35">
      <c r="A77" s="1" t="s">
        <v>41</v>
      </c>
      <c r="B77" s="20">
        <f>IF(AND(B23&gt;=44,B29&gt;=5.5,B21&gt;=0.75,B19&lt;63,B20&gt;=47.5),0,IF(AND(B23&lt;44,B21&lt;3.5,B10&lt;3),0.073,IF(AND(B23&lt;44,B21&gt;=3.5,B10&lt;3),0.199,IF(AND(B23&gt;=44,B29&gt;=5.5,B21&lt;0.75,B19&lt;63),0.278,IF(AND(B23&lt;23,B10&gt;=3,B10&lt;30),0.409,IF(AND(B23&gt;=64,B29&lt;5.5,B15&lt;1.5,B13&lt;38,B21&lt;7.5,B22&lt;27.5,B20&gt;=15,B28&gt;=21),0.426,IF(AND(B23&gt;=44,B29&gt;=5.5,B29&lt;9,B21&gt;=0.75,B19&lt;63,B20&lt;47.5),0.487,IF(AND(B23&gt;=44,B23&lt;64,B29&lt;5.5,B15&lt;1.5,B13&lt;2,B22&lt;4.5,B28&lt;35,B26&gt;=3),0.498,IF(AND(B23&gt;=23,B23&lt;44,B10&gt;=3,B10&lt;18),0.513,IF(AND(B23&gt;=44,B29&lt;5.5,B15&gt;=1.5,B19&gt;=38,B19&lt;48,B26&lt;2),0.548,IF(AND(B23&gt;=23,B23&lt;44,B10&gt;=18),0.608,IF(AND(B23&gt;=44,B23&lt;64,B29&lt;5.5,B15&lt;1.5,B13&lt;2,B22&lt;4.5,B28&gt;=35,B26&gt;=3),0.646,IF(AND(B23&gt;=44,B23&lt;64,B29&lt;5.5,B15&lt;1.5,B13&gt;=2,B13&lt;33,B22&lt;4.5,B14&gt;=1),0.647,IF(AND(B23&lt;23,B10&gt;=30),0.654,IF(AND(B23&gt;=44,B29&gt;=9,B21&gt;=0.75,B19&lt;63,B20&lt;47.5),0.659,IF(AND(B23&gt;=64,B29&lt;5.5,B15&lt;1.5,B13&lt;38,B21&lt;7.5,B22&lt;27.5,B20&lt;15,B28&gt;=21),0.677,IF(AND(B23&gt;=44,B23&lt;64,B29&lt;5.5,B15&lt;1.5,B13&gt;=2,B13&lt;33,B22&lt;4.5,B28&lt;45,B14&lt;1,B12&lt;4),0.678,IF(AND(B23&gt;=44,B23&lt;64,B29&lt;5.5,B15&lt;1.5,B13&lt;33,B22&gt;=4.5,B12&lt;3),0.685,IF(AND(B23&gt;=64,B29&lt;5.5,B15&lt;1.5,B13&lt;2,B21&lt;7.5,B22&lt;27.5,B10&gt;=20,B28&lt;21),0.685,IF(AND(B23&gt;=44,B23&lt;64,B29&lt;5.5,B15&lt;1.5,B13&lt;2,B22&lt;4.5,B26&lt;3),0.724,IF(AND(B23&gt;=70,B23&lt;96,B29&lt;5.5,B15&lt;1.5,B13&lt;38,B21&gt;=7.5,B19&gt;=73),0.734,IF(AND(B23&gt;=64,B29&lt;3,B15&lt;1.5,B13&lt;38,B21&lt;7.5,B22&gt;=27.5,B10&lt;14),0.771,IF(AND(B23&gt;=44,B29&lt;5.5,B15&gt;=1.5,B19&lt;38,B26&lt;2),0.794,IF(AND(B23&gt;=44,B23&lt;64,B29&lt;5.5,B15&lt;1.5,B13&gt;=2,B13&lt;33,B22&lt;4.5,B28&gt;=45,B14&lt;1,B12&lt;3),0.81,IF(AND(B23&gt;=44,B29&lt;5.5,B15&gt;=1.5,B22&lt;17.5,B19&lt;48,B20&gt;=7.5,B26&gt;=2),0.836,IF(AND(B23&gt;=96,B29&lt;5.5,B15&lt;1.5,B13&lt;15,B21&gt;=7.5,B20&gt;=22.5),0.86,IF(AND(B23&gt;=64,B29&lt;5.5,B15&lt;1.5,B13&gt;=2,B13&lt;38,B21&lt;7.5,B22&lt;27.5,B10&gt;=20,B28&lt;21),0.861,IF(AND(B23&gt;=44,B23&lt;64,B29&lt;5.5,B15&lt;1.5,B13&gt;=2,B13&lt;33,B22&lt;4.5,B28&lt;45,B14&lt;1,B12&gt;=4),0.861,IF(AND(B23&gt;=70,B23&lt;96,B29&lt;5.5,B15&lt;1.5,B13&lt;38,B21&gt;=7.5,B19&lt;73),0.888,IF(AND(B23&gt;=96,B29&lt;5.5,B15&lt;1.5,B13&lt;38,B21&gt;=7.5,B20&lt;5.5,B25&lt;3),0.958,IF(AND(B23&gt;=44,B29&gt;=5.5,B19&gt;=63),0.975,IF(AND(B23&gt;=44,B23&lt;64,B29&lt;5.5,B15&lt;1.5,B13&lt;33,B22&gt;=4.5,B12&gt;=3),1.023,IF(AND(B23&gt;=64,B29&lt;5.5,B15&lt;1.5,B13&lt;38,B21&lt;7.5,B22&lt;27.5,B10&lt;20,B28&lt;21),1.049,IF(AND(B23&gt;=44,B23&lt;64,B29&lt;5.5,B15&lt;1.5,B13&gt;=33,B13&lt;38),1.057,IF(AND(B23&gt;=64,B29&lt;3,B15&lt;1.5,B13&lt;38,B21&lt;7.5,B22&gt;=27.5,B10&gt;=14),1.071,IF(AND(B23&gt;=44,B23&lt;64,B29&lt;5.5,B15&lt;1.5,B13&gt;=2,B13&lt;33,B22&lt;4.5,B28&gt;=45,B14&lt;1,B12&gt;=3),1.077,IF(AND(B23&gt;=44,B29&lt;5.5,B15&lt;1.5,B13&gt;=38,B14&gt;=1.5),1.077,IF(AND(B23&gt;=44,B29&lt;5.5,B15&gt;=1.5,B22&lt;17.5,B19&lt;48,B20&lt;7.5,B26&gt;=2),1.082,IF(AND(B23&gt;=96,B29&lt;5.5,B15&lt;1.5,B13&lt;38,B21&gt;=7.5,B20&lt;5.5,B25&gt;=3),1.09,IF(AND(B23&gt;=44,B29&lt;5.5,B15&gt;=1.5,B19&gt;=48,B11&lt;1),1.159,IF(AND(B23&gt;=96,B29&lt;5.5,B15&lt;1.5,B13&lt;38,B21&gt;=7.5,B20&gt;=5.5,B20&lt;22.5),1.162,IF(AND(B23&gt;=64,B23&lt;70,B29&lt;5.5,B15&lt;1.5,B13&lt;38,B21&gt;=7.5),1.295,IF(AND(B23&gt;=44,B29&lt;5.5,B15&gt;=1.5,B19&gt;=48,B10&gt;=18,B11&gt;=1),1.331,IF(AND(B23&gt;=44,B29&lt;5.5,B15&lt;1.5,B13&gt;=38,B14&lt;1.5),1.332,IF(AND(B23&gt;=96,B29&lt;5.5,B15&lt;1.5,B13&gt;=15,B13&lt;38,B21&gt;=7.5,B20&gt;=22.5),1.345,IF(AND(B23&gt;=64,B29&gt;=3,B29&lt;5.5,B15&lt;1.5,B13&lt;38,B21&lt;7.5,B22&gt;=27.5),1.372,IF(AND(B23&gt;=44,B29&lt;5.5,B15&gt;=1.5,B19&gt;=48,B10&lt;18,B11&gt;=1),1.496,IF(AND(B23&gt;=44,B29&lt;5.5,B15&gt;=1.5,B22&gt;=17.5,B19&lt;48,B26&gt;=2),1.571,""))))))))))))))))))))))))))))))))))))))))))))))))</f>
        <v>0.81</v>
      </c>
      <c r="C77" s="20">
        <f t="shared" ref="C77:AX77" si="10">IF(AND(C23&gt;=44,C29&gt;=5.5,C21&gt;=0.75,C19&lt;63,C20&gt;=47.5),0,IF(AND(C23&lt;44,C21&lt;3.5,C10&lt;3),0.073,IF(AND(C23&lt;44,C21&gt;=3.5,C10&lt;3),0.199,IF(AND(C23&gt;=44,C29&gt;=5.5,C21&lt;0.75,C19&lt;63),0.278,IF(AND(C23&lt;23,C10&gt;=3,C10&lt;30),0.409,IF(AND(C23&gt;=64,C29&lt;5.5,C15&lt;1.5,C13&lt;38,C21&lt;7.5,C22&lt;27.5,C20&gt;=15,C28&gt;=21),0.426,IF(AND(C23&gt;=44,C29&gt;=5.5,C29&lt;9,C21&gt;=0.75,C19&lt;63,C20&lt;47.5),0.487,IF(AND(C23&gt;=44,C23&lt;64,C29&lt;5.5,C15&lt;1.5,C13&lt;2,C22&lt;4.5,C28&lt;35,C26&gt;=3),0.498,IF(AND(C23&gt;=23,C23&lt;44,C10&gt;=3,C10&lt;18),0.513,IF(AND(C23&gt;=44,C29&lt;5.5,C15&gt;=1.5,C19&gt;=38,C19&lt;48,C26&lt;2),0.548,IF(AND(C23&gt;=23,C23&lt;44,C10&gt;=18),0.608,IF(AND(C23&gt;=44,C23&lt;64,C29&lt;5.5,C15&lt;1.5,C13&lt;2,C22&lt;4.5,C28&gt;=35,C26&gt;=3),0.646,IF(AND(C23&gt;=44,C23&lt;64,C29&lt;5.5,C15&lt;1.5,C13&gt;=2,C13&lt;33,C22&lt;4.5,C14&gt;=1),0.647,IF(AND(C23&lt;23,C10&gt;=30),0.654,IF(AND(C23&gt;=44,C29&gt;=9,C21&gt;=0.75,C19&lt;63,C20&lt;47.5),0.659,IF(AND(C23&gt;=64,C29&lt;5.5,C15&lt;1.5,C13&lt;38,C21&lt;7.5,C22&lt;27.5,C20&lt;15,C28&gt;=21),0.677,IF(AND(C23&gt;=44,C23&lt;64,C29&lt;5.5,C15&lt;1.5,C13&gt;=2,C13&lt;33,C22&lt;4.5,C28&lt;45,C14&lt;1,C12&lt;4),0.678,IF(AND(C23&gt;=44,C23&lt;64,C29&lt;5.5,C15&lt;1.5,C13&lt;33,C22&gt;=4.5,C12&lt;3),0.685,IF(AND(C23&gt;=64,C29&lt;5.5,C15&lt;1.5,C13&lt;2,C21&lt;7.5,C22&lt;27.5,C10&gt;=20,C28&lt;21),0.685,IF(AND(C23&gt;=44,C23&lt;64,C29&lt;5.5,C15&lt;1.5,C13&lt;2,C22&lt;4.5,C26&lt;3),0.724,IF(AND(C23&gt;=70,C23&lt;96,C29&lt;5.5,C15&lt;1.5,C13&lt;38,C21&gt;=7.5,C19&gt;=73),0.734,IF(AND(C23&gt;=64,C29&lt;3,C15&lt;1.5,C13&lt;38,C21&lt;7.5,C22&gt;=27.5,C10&lt;14),0.771,IF(AND(C23&gt;=44,C29&lt;5.5,C15&gt;=1.5,C19&lt;38,C26&lt;2),0.794,IF(AND(C23&gt;=44,C23&lt;64,C29&lt;5.5,C15&lt;1.5,C13&gt;=2,C13&lt;33,C22&lt;4.5,C28&gt;=45,C14&lt;1,C12&lt;3),0.81,IF(AND(C23&gt;=44,C29&lt;5.5,C15&gt;=1.5,C22&lt;17.5,C19&lt;48,C20&gt;=7.5,C26&gt;=2),0.836,IF(AND(C23&gt;=96,C29&lt;5.5,C15&lt;1.5,C13&lt;15,C21&gt;=7.5,C20&gt;=22.5),0.86,IF(AND(C23&gt;=64,C29&lt;5.5,C15&lt;1.5,C13&gt;=2,C13&lt;38,C21&lt;7.5,C22&lt;27.5,C10&gt;=20,C28&lt;21),0.861,IF(AND(C23&gt;=44,C23&lt;64,C29&lt;5.5,C15&lt;1.5,C13&gt;=2,C13&lt;33,C22&lt;4.5,C28&lt;45,C14&lt;1,C12&gt;=4),0.861,IF(AND(C23&gt;=70,C23&lt;96,C29&lt;5.5,C15&lt;1.5,C13&lt;38,C21&gt;=7.5,C19&lt;73),0.888,IF(AND(C23&gt;=96,C29&lt;5.5,C15&lt;1.5,C13&lt;38,C21&gt;=7.5,C20&lt;5.5,C25&lt;3),0.958,IF(AND(C23&gt;=44,C29&gt;=5.5,C19&gt;=63),0.975,IF(AND(C23&gt;=44,C23&lt;64,C29&lt;5.5,C15&lt;1.5,C13&lt;33,C22&gt;=4.5,C12&gt;=3),1.023,IF(AND(C23&gt;=64,C29&lt;5.5,C15&lt;1.5,C13&lt;38,C21&lt;7.5,C22&lt;27.5,C10&lt;20,C28&lt;21),1.049,IF(AND(C23&gt;=44,C23&lt;64,C29&lt;5.5,C15&lt;1.5,C13&gt;=33,C13&lt;38),1.057,IF(AND(C23&gt;=64,C29&lt;3,C15&lt;1.5,C13&lt;38,C21&lt;7.5,C22&gt;=27.5,C10&gt;=14),1.071,IF(AND(C23&gt;=44,C23&lt;64,C29&lt;5.5,C15&lt;1.5,C13&gt;=2,C13&lt;33,C22&lt;4.5,C28&gt;=45,C14&lt;1,C12&gt;=3),1.077,IF(AND(C23&gt;=44,C29&lt;5.5,C15&lt;1.5,C13&gt;=38,C14&gt;=1.5),1.077,IF(AND(C23&gt;=44,C29&lt;5.5,C15&gt;=1.5,C22&lt;17.5,C19&lt;48,C20&lt;7.5,C26&gt;=2),1.082,IF(AND(C23&gt;=96,C29&lt;5.5,C15&lt;1.5,C13&lt;38,C21&gt;=7.5,C20&lt;5.5,C25&gt;=3),1.09,IF(AND(C23&gt;=44,C29&lt;5.5,C15&gt;=1.5,C19&gt;=48,C11&lt;1),1.159,IF(AND(C23&gt;=96,C29&lt;5.5,C15&lt;1.5,C13&lt;38,C21&gt;=7.5,C20&gt;=5.5,C20&lt;22.5),1.162,IF(AND(C23&gt;=64,C23&lt;70,C29&lt;5.5,C15&lt;1.5,C13&lt;38,C21&gt;=7.5),1.295,IF(AND(C23&gt;=44,C29&lt;5.5,C15&gt;=1.5,C19&gt;=48,C10&gt;=18,C11&gt;=1),1.331,IF(AND(C23&gt;=44,C29&lt;5.5,C15&lt;1.5,C13&gt;=38,C14&lt;1.5),1.332,IF(AND(C23&gt;=96,C29&lt;5.5,C15&lt;1.5,C13&gt;=15,C13&lt;38,C21&gt;=7.5,C20&gt;=22.5),1.345,IF(AND(C23&gt;=64,C29&gt;=3,C29&lt;5.5,C15&lt;1.5,C13&lt;38,C21&lt;7.5,C22&gt;=27.5),1.372,IF(AND(C23&gt;=44,C29&lt;5.5,C15&gt;=1.5,C19&gt;=48,C10&lt;18,C11&gt;=1),1.496,IF(AND(C23&gt;=44,C29&lt;5.5,C15&gt;=1.5,C22&gt;=17.5,C19&lt;48,C26&gt;=2),1.571,""))))))))))))))))))))))))))))))))))))))))))))))))</f>
        <v>0.42599999999999999</v>
      </c>
      <c r="D77" s="20">
        <f t="shared" si="10"/>
        <v>7.2999999999999995E-2</v>
      </c>
      <c r="E77" s="20">
        <f t="shared" si="10"/>
        <v>7.2999999999999995E-2</v>
      </c>
      <c r="F77" s="20">
        <f t="shared" si="10"/>
        <v>7.2999999999999995E-2</v>
      </c>
      <c r="G77" s="20">
        <f t="shared" si="10"/>
        <v>7.2999999999999995E-2</v>
      </c>
      <c r="H77" s="20">
        <f t="shared" si="10"/>
        <v>7.2999999999999995E-2</v>
      </c>
      <c r="I77" s="20">
        <f t="shared" si="10"/>
        <v>7.2999999999999995E-2</v>
      </c>
      <c r="J77" s="20">
        <f t="shared" si="10"/>
        <v>7.2999999999999995E-2</v>
      </c>
      <c r="K77" s="20">
        <f t="shared" si="10"/>
        <v>7.2999999999999995E-2</v>
      </c>
      <c r="L77" s="20">
        <f t="shared" si="10"/>
        <v>7.2999999999999995E-2</v>
      </c>
      <c r="M77" s="20">
        <f t="shared" si="10"/>
        <v>7.2999999999999995E-2</v>
      </c>
      <c r="N77" s="20">
        <f t="shared" si="10"/>
        <v>7.2999999999999995E-2</v>
      </c>
      <c r="O77" s="20">
        <f t="shared" si="10"/>
        <v>7.2999999999999995E-2</v>
      </c>
      <c r="P77" s="20">
        <f t="shared" si="10"/>
        <v>7.2999999999999995E-2</v>
      </c>
      <c r="Q77" s="20">
        <f t="shared" si="10"/>
        <v>7.2999999999999995E-2</v>
      </c>
      <c r="R77" s="20">
        <f t="shared" si="10"/>
        <v>7.2999999999999995E-2</v>
      </c>
      <c r="S77" s="20">
        <f t="shared" si="10"/>
        <v>7.2999999999999995E-2</v>
      </c>
      <c r="T77" s="20">
        <f t="shared" si="10"/>
        <v>7.2999999999999995E-2</v>
      </c>
      <c r="U77" s="20">
        <f t="shared" si="10"/>
        <v>7.2999999999999995E-2</v>
      </c>
      <c r="V77" s="20">
        <f t="shared" si="10"/>
        <v>7.2999999999999995E-2</v>
      </c>
      <c r="W77" s="20">
        <f t="shared" si="10"/>
        <v>7.2999999999999995E-2</v>
      </c>
      <c r="X77" s="20">
        <f t="shared" si="10"/>
        <v>7.2999999999999995E-2</v>
      </c>
      <c r="Y77" s="20">
        <f t="shared" si="10"/>
        <v>7.2999999999999995E-2</v>
      </c>
      <c r="Z77" s="20">
        <f t="shared" si="10"/>
        <v>7.2999999999999995E-2</v>
      </c>
      <c r="AA77" s="20">
        <f t="shared" si="10"/>
        <v>7.2999999999999995E-2</v>
      </c>
      <c r="AB77" s="20">
        <f t="shared" si="10"/>
        <v>7.2999999999999995E-2</v>
      </c>
      <c r="AC77" s="20">
        <f t="shared" si="10"/>
        <v>7.2999999999999995E-2</v>
      </c>
      <c r="AD77" s="20">
        <f t="shared" si="10"/>
        <v>7.2999999999999995E-2</v>
      </c>
      <c r="AE77" s="20">
        <f t="shared" si="10"/>
        <v>7.2999999999999995E-2</v>
      </c>
      <c r="AF77" s="20">
        <f t="shared" si="10"/>
        <v>7.2999999999999995E-2</v>
      </c>
      <c r="AG77" s="20">
        <f t="shared" si="10"/>
        <v>7.2999999999999995E-2</v>
      </c>
      <c r="AH77" s="20">
        <f t="shared" si="10"/>
        <v>7.2999999999999995E-2</v>
      </c>
      <c r="AI77" s="20">
        <f t="shared" si="10"/>
        <v>7.2999999999999995E-2</v>
      </c>
      <c r="AJ77" s="20">
        <f t="shared" si="10"/>
        <v>7.2999999999999995E-2</v>
      </c>
      <c r="AK77" s="20">
        <f t="shared" si="10"/>
        <v>7.2999999999999995E-2</v>
      </c>
      <c r="AL77" s="20">
        <f t="shared" si="10"/>
        <v>7.2999999999999995E-2</v>
      </c>
      <c r="AM77" s="20">
        <f t="shared" si="10"/>
        <v>7.2999999999999995E-2</v>
      </c>
      <c r="AN77" s="20">
        <f t="shared" si="10"/>
        <v>7.2999999999999995E-2</v>
      </c>
      <c r="AO77" s="20">
        <f t="shared" si="10"/>
        <v>7.2999999999999995E-2</v>
      </c>
      <c r="AP77" s="20">
        <f t="shared" si="10"/>
        <v>7.2999999999999995E-2</v>
      </c>
      <c r="AQ77" s="20">
        <f t="shared" si="10"/>
        <v>7.2999999999999995E-2</v>
      </c>
      <c r="AR77" s="20">
        <f t="shared" si="10"/>
        <v>7.2999999999999995E-2</v>
      </c>
      <c r="AS77" s="20">
        <f t="shared" si="10"/>
        <v>7.2999999999999995E-2</v>
      </c>
      <c r="AT77" s="20">
        <f t="shared" si="10"/>
        <v>7.2999999999999995E-2</v>
      </c>
      <c r="AU77" s="20">
        <f t="shared" si="10"/>
        <v>7.2999999999999995E-2</v>
      </c>
      <c r="AV77" s="20">
        <f t="shared" si="10"/>
        <v>7.2999999999999995E-2</v>
      </c>
      <c r="AW77" s="20">
        <f t="shared" si="10"/>
        <v>7.2999999999999995E-2</v>
      </c>
      <c r="AX77" s="20">
        <f t="shared" si="10"/>
        <v>7.2999999999999995E-2</v>
      </c>
    </row>
    <row r="78" spans="1:50" x14ac:dyDescent="0.35">
      <c r="A78" s="1" t="s">
        <v>42</v>
      </c>
      <c r="B78" s="20">
        <f>IF(AND(B23&gt;=49,B29&gt;=13.5,B19&lt;63),0,IF(AND(B23&lt;49,B28&lt;4,B10&lt;3),0.026,IF(AND(B23&lt;49,B28&gt;=4,B10&lt;3),0.242,IF(AND(B23&gt;=49,B29&gt;=5.5,B29&lt;13.5,B19&lt;63,B21&lt;0.75),0.267,IF(AND(B23&lt;23,B26&lt;3,B10&gt;=3),0.402,IF(AND(B23&gt;=49,B29&gt;=5.5,B29&lt;13.5,B10&gt;=1,B19&lt;63,B21&gt;=0.75),0.465,IF(AND(B23&gt;=49,B23&lt;50,B29&lt;5.5,B15&lt;1.5,B28&gt;=58),0.487,IF(AND(B23&gt;=23,B23&lt;49,B28&gt;=46,B10&gt;=3,B10&lt;28),0.508,IF(AND(B23&gt;=49,B29&lt;5.5,B15&gt;=1.5,B20&gt;=58),0.548,IF(AND(B23&lt;23,B26&gt;=3,B10&gt;=3),0.553,IF(AND(B23&gt;=49,B29&gt;=5.5,B29&lt;13.5,B10&lt;1,B19&lt;63,B21&gt;=0.75),0.578,IF(AND(B23&gt;=49,B23&lt;98,B29&lt;5.5,B15&lt;1.5,B28&lt;58,B13&gt;=7,B11&gt;=5),0.58,IF(AND(B23&gt;=98,B29&lt;5.5,B15&lt;1.5,B26&gt;=4,B10&lt;30,B14&gt;=27.5),0.58,IF(AND(B23&gt;=98,B29&lt;5.5,B15&lt;1.5,B26&lt;2,B10&lt;30,B21&lt;4),0.59,IF(AND(B23&gt;=49,B23&lt;98,B29&lt;5.5,B15&lt;1.5,B28&lt;18,B26&gt;=15,B13&lt;7),0.599,IF(AND(B23&gt;=23,B23&lt;49,B28&lt;46,B10&gt;=3,B10&lt;28),0.618,IF(AND(B23&gt;=23,B23&lt;49,B29&gt;=2.5,B10&gt;=28),0.618,IF(AND(B23&gt;=49,B23&lt;98,B29&lt;5.5,B15&lt;1.5,B28&gt;=18,B28&lt;58,B26&lt;13,B13&lt;7),0.656,IF(AND(B23&gt;=50,B23&lt;98,B29&lt;5.5,B15&lt;1.5,B28&gt;=58),0.68,IF(AND(B23&gt;=49,B23&lt;98,B29&lt;5.5,B15&lt;1.5,B28&gt;=18,B28&lt;58,B26&gt;=13,B13&lt;7,B21&lt;2.5),0.709,IF(AND(B23&gt;=52,B23&lt;59,B29&lt;5.5,B15&lt;1.5,B28&lt;58,B26&lt;14,B13&gt;=7,B13&lt;45,B11&lt;5),0.747,IF(AND(B23&gt;=23,B23&lt;49,B29&lt;2.5,B10&gt;=28),0.802,IF(AND(B23&gt;=49,B29&gt;=8,B19&gt;=63),0.827,IF(AND(B23&gt;=98,B29&lt;5.5,B15&lt;1.5,B26&lt;2,B10&lt;30,B14&lt;1.5,B21&gt;=4),0.837,IF(AND(B23&gt;=49,B23&lt;73,B29&lt;5.5,B15&lt;1.5,B28&lt;18,B26&lt;15,B13&lt;7,B11&lt;6),0.858,IF(AND(B23&gt;=98,B29&lt;5.5,B15&lt;1.5,B28&lt;7,B26&gt;=4,B10&lt;30,B14&lt;27.5),0.872,IF(AND(B23&gt;=59,B23&lt;98,B29&lt;5.5,B15&lt;1.5,B28&lt;58,B26&lt;14,B13&gt;=7,B13&lt;45,B11&lt;5),0.899,IF(AND(B23&gt;=49,B23&lt;98,B29&lt;5.5,B15&lt;1.5,B28&gt;=18,B28&lt;58,B26&gt;=13,B13&lt;7,B21&gt;=2.5),0.901,IF(AND(B23&gt;=49,B23&lt;72,B29&lt;5.5,B15&gt;=1.5,B20&lt;58,B14&lt;7.5),0.924,IF(AND(B23&gt;=98,B29&lt;5.5,B15&lt;1.5,B26&gt;=2,B26&lt;4,B10&lt;30,B12&gt;=8),0.934,IF(AND(B23&gt;=98,B29&lt;5.5,B15&lt;1.5,B28&gt;=7,B26&gt;=4,B10&lt;30,B20&gt;=20,B14&lt;27.5),0.964,IF(AND(B23&gt;=49,B23&lt;52,B29&lt;5.5,B15&lt;1.5,B28&lt;58,B26&lt;14,B13&gt;=7,B13&lt;45,B11&lt;5),0.973,IF(AND(B23&gt;=72,B29&lt;5.5,B15&gt;=1.5,B13&lt;9,B11&gt;=1,B20&lt;58,B19&gt;=40,B12&lt;2),0.991,IF(AND(B23&gt;=72,B29&lt;5.5,B15&gt;=1.5,B28&gt;=31,B11&lt;1,B20&lt;58),1.025,IF(AND(B23&gt;=98,B29&lt;5.5,B15&lt;1.5,B26&lt;2,B10&lt;30,B14&gt;=1.5,B21&gt;=4),1.047,IF(AND(B23&gt;=73,B23&lt;98,B29&lt;5.5,B15&lt;1.5,B28&lt;18,B26&lt;15,B13&lt;7),1.049,IF(AND(B23&gt;=49,B29&gt;=5.5,B29&lt;8,B19&gt;=63),1.074,IF(AND(B23&gt;=49,B23&lt;72,B29&lt;5.5,B15&gt;=1.5,B20&lt;58,B14&gt;=7.5),1.105,IF(AND(B23&gt;=49,B23&lt;98,B29&lt;5.5,B15&lt;1.5,B28&lt;58,B26&gt;=14,B13&gt;=7,B11&lt;5),1.107,IF(AND(B23&gt;=98,B29&lt;5.5,B15&lt;1.5,B28&gt;=7,B26&gt;=4,B10&lt;30,B20&lt;20,B14&lt;27.5),1.149,IF(AND(B23&gt;=49,B23&lt;73,B29&lt;5.5,B15&lt;1.5,B28&lt;18,B26&lt;15,B13&lt;7,B11&gt;=6),1.173,IF(AND(B23&gt;=49,B23&lt;98,B29&lt;5.5,B15&lt;1.5,B28&lt;58,B26&lt;14,B13&gt;=45,B11&lt;5),1.173,IF(AND(B23&gt;=72,B29&lt;5.5,B15&gt;=1.5,B28&lt;31,B11&lt;1,B20&lt;58),1.223,IF(AND(B23&gt;=98,B29&lt;5.5,B15&lt;1.5,B26&gt;=2,B26&lt;4,B10&lt;1,B12&lt;8),1.249,IF(AND(B23&gt;=72,B29&lt;5.5,B15&gt;=1.5,B13&lt;9,B11&gt;=1,B20&lt;58,B19&gt;=40,B12&gt;=2),1.257,IF(AND(B23&gt;=98,B29&lt;5.5,B15&lt;1.5,B26&gt;=2,B26&lt;4,B10&gt;=1,B10&lt;30,B12&lt;8),1.537,IF(AND(B23&gt;=98,B29&lt;5.5,B15&lt;1.5,B10&gt;=30),1.571,IF(AND(B23&gt;=72,B29&lt;5.5,B15&gt;=1.5,B13&lt;9,B11&gt;=1,B20&lt;58,B19&lt;40),1.571,IF(AND(B23&gt;=72,B29&lt;5.5,B15&gt;=1.5,B13&gt;=9,B11&gt;=1,B20&lt;58),1.571,"")))))))))))))))))))))))))))))))))))))))))))))))))</f>
        <v>0.90100000000000002</v>
      </c>
      <c r="C78" s="20">
        <f t="shared" ref="C78:AX78" si="11">IF(AND(C23&gt;=49,C29&gt;=13.5,C19&lt;63),0,IF(AND(C23&lt;49,C28&lt;4,C10&lt;3),0.026,IF(AND(C23&lt;49,C28&gt;=4,C10&lt;3),0.242,IF(AND(C23&gt;=49,C29&gt;=5.5,C29&lt;13.5,C19&lt;63,C21&lt;0.75),0.267,IF(AND(C23&lt;23,C26&lt;3,C10&gt;=3),0.402,IF(AND(C23&gt;=49,C29&gt;=5.5,C29&lt;13.5,C10&gt;=1,C19&lt;63,C21&gt;=0.75),0.465,IF(AND(C23&gt;=49,C23&lt;50,C29&lt;5.5,C15&lt;1.5,C28&gt;=58),0.487,IF(AND(C23&gt;=23,C23&lt;49,C28&gt;=46,C10&gt;=3,C10&lt;28),0.508,IF(AND(C23&gt;=49,C29&lt;5.5,C15&gt;=1.5,C20&gt;=58),0.548,IF(AND(C23&lt;23,C26&gt;=3,C10&gt;=3),0.553,IF(AND(C23&gt;=49,C29&gt;=5.5,C29&lt;13.5,C10&lt;1,C19&lt;63,C21&gt;=0.75),0.578,IF(AND(C23&gt;=49,C23&lt;98,C29&lt;5.5,C15&lt;1.5,C28&lt;58,C13&gt;=7,C11&gt;=5),0.58,IF(AND(C23&gt;=98,C29&lt;5.5,C15&lt;1.5,C26&gt;=4,C10&lt;30,C14&gt;=27.5),0.58,IF(AND(C23&gt;=98,C29&lt;5.5,C15&lt;1.5,C26&lt;2,C10&lt;30,C21&lt;4),0.59,IF(AND(C23&gt;=49,C23&lt;98,C29&lt;5.5,C15&lt;1.5,C28&lt;18,C26&gt;=15,C13&lt;7),0.599,IF(AND(C23&gt;=23,C23&lt;49,C28&lt;46,C10&gt;=3,C10&lt;28),0.618,IF(AND(C23&gt;=23,C23&lt;49,C29&gt;=2.5,C10&gt;=28),0.618,IF(AND(C23&gt;=49,C23&lt;98,C29&lt;5.5,C15&lt;1.5,C28&gt;=18,C28&lt;58,C26&lt;13,C13&lt;7),0.656,IF(AND(C23&gt;=50,C23&lt;98,C29&lt;5.5,C15&lt;1.5,C28&gt;=58),0.68,IF(AND(C23&gt;=49,C23&lt;98,C29&lt;5.5,C15&lt;1.5,C28&gt;=18,C28&lt;58,C26&gt;=13,C13&lt;7,C21&lt;2.5),0.709,IF(AND(C23&gt;=52,C23&lt;59,C29&lt;5.5,C15&lt;1.5,C28&lt;58,C26&lt;14,C13&gt;=7,C13&lt;45,C11&lt;5),0.747,IF(AND(C23&gt;=23,C23&lt;49,C29&lt;2.5,C10&gt;=28),0.802,IF(AND(C23&gt;=49,C29&gt;=8,C19&gt;=63),0.827,IF(AND(C23&gt;=98,C29&lt;5.5,C15&lt;1.5,C26&lt;2,C10&lt;30,C14&lt;1.5,C21&gt;=4),0.837,IF(AND(C23&gt;=49,C23&lt;73,C29&lt;5.5,C15&lt;1.5,C28&lt;18,C26&lt;15,C13&lt;7,C11&lt;6),0.858,IF(AND(C23&gt;=98,C29&lt;5.5,C15&lt;1.5,C28&lt;7,C26&gt;=4,C10&lt;30,C14&lt;27.5),0.872,IF(AND(C23&gt;=59,C23&lt;98,C29&lt;5.5,C15&lt;1.5,C28&lt;58,C26&lt;14,C13&gt;=7,C13&lt;45,C11&lt;5),0.899,IF(AND(C23&gt;=49,C23&lt;98,C29&lt;5.5,C15&lt;1.5,C28&gt;=18,C28&lt;58,C26&gt;=13,C13&lt;7,C21&gt;=2.5),0.901,IF(AND(C23&gt;=49,C23&lt;72,C29&lt;5.5,C15&gt;=1.5,C20&lt;58,C14&lt;7.5),0.924,IF(AND(C23&gt;=98,C29&lt;5.5,C15&lt;1.5,C26&gt;=2,C26&lt;4,C10&lt;30,C12&gt;=8),0.934,IF(AND(C23&gt;=98,C29&lt;5.5,C15&lt;1.5,C28&gt;=7,C26&gt;=4,C10&lt;30,C20&gt;=20,C14&lt;27.5),0.964,IF(AND(C23&gt;=49,C23&lt;52,C29&lt;5.5,C15&lt;1.5,C28&lt;58,C26&lt;14,C13&gt;=7,C13&lt;45,C11&lt;5),0.973,IF(AND(C23&gt;=72,C29&lt;5.5,C15&gt;=1.5,C13&lt;9,C11&gt;=1,C20&lt;58,C19&gt;=40,C12&lt;2),0.991,IF(AND(C23&gt;=72,C29&lt;5.5,C15&gt;=1.5,C28&gt;=31,C11&lt;1,C20&lt;58),1.025,IF(AND(C23&gt;=98,C29&lt;5.5,C15&lt;1.5,C26&lt;2,C10&lt;30,C14&gt;=1.5,C21&gt;=4),1.047,IF(AND(C23&gt;=73,C23&lt;98,C29&lt;5.5,C15&lt;1.5,C28&lt;18,C26&lt;15,C13&lt;7),1.049,IF(AND(C23&gt;=49,C29&gt;=5.5,C29&lt;8,C19&gt;=63),1.074,IF(AND(C23&gt;=49,C23&lt;72,C29&lt;5.5,C15&gt;=1.5,C20&lt;58,C14&gt;=7.5),1.105,IF(AND(C23&gt;=49,C23&lt;98,C29&lt;5.5,C15&lt;1.5,C28&lt;58,C26&gt;=14,C13&gt;=7,C11&lt;5),1.107,IF(AND(C23&gt;=98,C29&lt;5.5,C15&lt;1.5,C28&gt;=7,C26&gt;=4,C10&lt;30,C20&lt;20,C14&lt;27.5),1.149,IF(AND(C23&gt;=49,C23&lt;73,C29&lt;5.5,C15&lt;1.5,C28&lt;18,C26&lt;15,C13&lt;7,C11&gt;=6),1.173,IF(AND(C23&gt;=49,C23&lt;98,C29&lt;5.5,C15&lt;1.5,C28&lt;58,C26&lt;14,C13&gt;=45,C11&lt;5),1.173,IF(AND(C23&gt;=72,C29&lt;5.5,C15&gt;=1.5,C28&lt;31,C11&lt;1,C20&lt;58),1.223,IF(AND(C23&gt;=98,C29&lt;5.5,C15&lt;1.5,C26&gt;=2,C26&lt;4,C10&lt;1,C12&lt;8),1.249,IF(AND(C23&gt;=72,C29&lt;5.5,C15&gt;=1.5,C13&lt;9,C11&gt;=1,C20&lt;58,C19&gt;=40,C12&gt;=2),1.257,IF(AND(C23&gt;=98,C29&lt;5.5,C15&lt;1.5,C26&gt;=2,C26&lt;4,C10&gt;=1,C10&lt;30,C12&lt;8),1.537,IF(AND(C23&gt;=98,C29&lt;5.5,C15&lt;1.5,C10&gt;=30),1.571,IF(AND(C23&gt;=72,C29&lt;5.5,C15&gt;=1.5,C13&lt;9,C11&gt;=1,C20&lt;58,C19&lt;40),1.571,IF(AND(C23&gt;=72,C29&lt;5.5,C15&gt;=1.5,C13&gt;=9,C11&gt;=1,C20&lt;58),1.571,"")))))))))))))))))))))))))))))))))))))))))))))))))</f>
        <v>0.59</v>
      </c>
      <c r="D78" s="20">
        <f t="shared" si="11"/>
        <v>2.5999999999999999E-2</v>
      </c>
      <c r="E78" s="20">
        <f t="shared" si="11"/>
        <v>2.5999999999999999E-2</v>
      </c>
      <c r="F78" s="20">
        <f t="shared" si="11"/>
        <v>2.5999999999999999E-2</v>
      </c>
      <c r="G78" s="20">
        <f t="shared" si="11"/>
        <v>2.5999999999999999E-2</v>
      </c>
      <c r="H78" s="20">
        <f t="shared" si="11"/>
        <v>2.5999999999999999E-2</v>
      </c>
      <c r="I78" s="20">
        <f t="shared" si="11"/>
        <v>2.5999999999999999E-2</v>
      </c>
      <c r="J78" s="20">
        <f t="shared" si="11"/>
        <v>2.5999999999999999E-2</v>
      </c>
      <c r="K78" s="20">
        <f t="shared" si="11"/>
        <v>2.5999999999999999E-2</v>
      </c>
      <c r="L78" s="20">
        <f t="shared" si="11"/>
        <v>2.5999999999999999E-2</v>
      </c>
      <c r="M78" s="20">
        <f t="shared" si="11"/>
        <v>2.5999999999999999E-2</v>
      </c>
      <c r="N78" s="20">
        <f t="shared" si="11"/>
        <v>2.5999999999999999E-2</v>
      </c>
      <c r="O78" s="20">
        <f t="shared" si="11"/>
        <v>2.5999999999999999E-2</v>
      </c>
      <c r="P78" s="20">
        <f t="shared" si="11"/>
        <v>2.5999999999999999E-2</v>
      </c>
      <c r="Q78" s="20">
        <f t="shared" si="11"/>
        <v>2.5999999999999999E-2</v>
      </c>
      <c r="R78" s="20">
        <f t="shared" si="11"/>
        <v>2.5999999999999999E-2</v>
      </c>
      <c r="S78" s="20">
        <f t="shared" si="11"/>
        <v>2.5999999999999999E-2</v>
      </c>
      <c r="T78" s="20">
        <f t="shared" si="11"/>
        <v>2.5999999999999999E-2</v>
      </c>
      <c r="U78" s="20">
        <f t="shared" si="11"/>
        <v>2.5999999999999999E-2</v>
      </c>
      <c r="V78" s="20">
        <f t="shared" si="11"/>
        <v>2.5999999999999999E-2</v>
      </c>
      <c r="W78" s="20">
        <f t="shared" si="11"/>
        <v>2.5999999999999999E-2</v>
      </c>
      <c r="X78" s="20">
        <f t="shared" si="11"/>
        <v>2.5999999999999999E-2</v>
      </c>
      <c r="Y78" s="20">
        <f t="shared" si="11"/>
        <v>2.5999999999999999E-2</v>
      </c>
      <c r="Z78" s="20">
        <f t="shared" si="11"/>
        <v>2.5999999999999999E-2</v>
      </c>
      <c r="AA78" s="20">
        <f t="shared" si="11"/>
        <v>2.5999999999999999E-2</v>
      </c>
      <c r="AB78" s="20">
        <f t="shared" si="11"/>
        <v>2.5999999999999999E-2</v>
      </c>
      <c r="AC78" s="20">
        <f t="shared" si="11"/>
        <v>2.5999999999999999E-2</v>
      </c>
      <c r="AD78" s="20">
        <f t="shared" si="11"/>
        <v>2.5999999999999999E-2</v>
      </c>
      <c r="AE78" s="20">
        <f t="shared" si="11"/>
        <v>2.5999999999999999E-2</v>
      </c>
      <c r="AF78" s="20">
        <f t="shared" si="11"/>
        <v>2.5999999999999999E-2</v>
      </c>
      <c r="AG78" s="20">
        <f t="shared" si="11"/>
        <v>2.5999999999999999E-2</v>
      </c>
      <c r="AH78" s="20">
        <f t="shared" si="11"/>
        <v>2.5999999999999999E-2</v>
      </c>
      <c r="AI78" s="20">
        <f t="shared" si="11"/>
        <v>2.5999999999999999E-2</v>
      </c>
      <c r="AJ78" s="20">
        <f t="shared" si="11"/>
        <v>2.5999999999999999E-2</v>
      </c>
      <c r="AK78" s="20">
        <f t="shared" si="11"/>
        <v>2.5999999999999999E-2</v>
      </c>
      <c r="AL78" s="20">
        <f t="shared" si="11"/>
        <v>2.5999999999999999E-2</v>
      </c>
      <c r="AM78" s="20">
        <f t="shared" si="11"/>
        <v>2.5999999999999999E-2</v>
      </c>
      <c r="AN78" s="20">
        <f t="shared" si="11"/>
        <v>2.5999999999999999E-2</v>
      </c>
      <c r="AO78" s="20">
        <f t="shared" si="11"/>
        <v>2.5999999999999999E-2</v>
      </c>
      <c r="AP78" s="20">
        <f t="shared" si="11"/>
        <v>2.5999999999999999E-2</v>
      </c>
      <c r="AQ78" s="20">
        <f t="shared" si="11"/>
        <v>2.5999999999999999E-2</v>
      </c>
      <c r="AR78" s="20">
        <f t="shared" si="11"/>
        <v>2.5999999999999999E-2</v>
      </c>
      <c r="AS78" s="20">
        <f t="shared" si="11"/>
        <v>2.5999999999999999E-2</v>
      </c>
      <c r="AT78" s="20">
        <f t="shared" si="11"/>
        <v>2.5999999999999999E-2</v>
      </c>
      <c r="AU78" s="20">
        <f t="shared" si="11"/>
        <v>2.5999999999999999E-2</v>
      </c>
      <c r="AV78" s="20">
        <f t="shared" si="11"/>
        <v>2.5999999999999999E-2</v>
      </c>
      <c r="AW78" s="20">
        <f t="shared" si="11"/>
        <v>2.5999999999999999E-2</v>
      </c>
      <c r="AX78" s="20">
        <f t="shared" si="11"/>
        <v>2.5999999999999999E-2</v>
      </c>
    </row>
    <row r="79" spans="1:50" x14ac:dyDescent="0.35">
      <c r="A79" s="1" t="s">
        <v>43</v>
      </c>
      <c r="B79" s="20">
        <f>IF(AND(B23&gt;=44,B29&gt;=5.5,B26&lt;2,B19&lt;40,B21&gt;=5.3),0,IF(AND(B23&lt;44,B10&lt;3),0.08,IF(AND(B23&gt;=44,B29&gt;=5.5,B26&lt;2,B19&lt;40,B21&lt;5.3),0.22,IF(AND(B23&gt;=13,B23&lt;16,B10&gt;=3,B10&lt;38),0.37,IF(AND(B23&gt;=44,B29&gt;=5.5,B26&lt;2,B19&gt;=40,B19&lt;63),0.42,IF(AND(B23&gt;=16,B23&lt;44,B10&gt;=3,B10&lt;38),0.48,IF(AND(B23&gt;=44,B23&lt;79,B29&lt;5.5,B24&lt;2,B28&gt;=24,B20&lt;0.75,B13&lt;5),0.52,IF(AND(B23&gt;=44,B29&gt;=5.5,B26&gt;=2,B20&lt;27.5,B19&lt;58),0.54,IF(AND(B23&gt;=89,B29&lt;5.5,B24&lt;2,B26&lt;2,B10&lt;15,B12&lt;2),0.56,IF(AND(B23&lt;13,B10&gt;=3,B10&lt;38),0.63,IF(AND(B23&gt;=44,B29&gt;=5.5,B26&lt;2,B19&gt;=63),0.63,IF(AND(B23&gt;=44,B23&lt;89,B29&lt;5.5,B24&lt;2,B26&lt;3,B28&gt;=24,B20&gt;=0.25,B20&lt;12.5,B10&lt;33,B13&gt;=5),0.65,IF(AND(B23&gt;=44,B23&lt;89,B29&lt;5.5,B24&lt;2,B28&gt;=24,B20&gt;=0.75,B20&lt;4.5,B13&lt;5),0.66,IF(AND(B23&gt;=79,B23&lt;89,B29&lt;5.5,B24&lt;2,B28&gt;=24,B20&lt;0.75,B13&lt;5),0.67,IF(AND(B23&lt;44,B20&gt;=0.25,B10&gt;=38),0.68,IF(AND(B23&gt;=44,B23&lt;100,B29&lt;0.25,B24&gt;=2),0.71,IF(AND(B23&gt;=44,B29&gt;=5.5,B26&gt;=2,B20&gt;=27.5,B19&lt;58),0.74,IF(AND(B23&gt;=44,B23&lt;89,B29&lt;5.5,B24&lt;2,B26&gt;=3,B28&gt;=24,B20&lt;12.5,B10&gt;=30,B13&gt;=5),0.74,IF(AND(B23&gt;=44,B23&lt;89,B29&gt;=0.75,B29&lt;5.5,B24&lt;2,B28&lt;24,B11&lt;8,B13&lt;33,B25&gt;=2),0.74,IF(AND(B23&gt;=89,B29&lt;5.5,B24&lt;2,B26&lt;2,B10&lt;15,B12&gt;=2),0.79,IF(AND(B23&gt;=44,B23&lt;89,B29&lt;5.5,B24&lt;2,B28&gt;=24,B11&gt;=1,B20&gt;=4.5,B20&lt;12.5,B13&lt;5),0.81,IF(AND(B23&gt;=44,B23&lt;89,B29&lt;5.5,B24&lt;2,B26&lt;3,B28&gt;=24,B20&gt;=0.25,B20&lt;12.5,B10&gt;=33,B13&gt;=5),0.81,IF(AND(B23&gt;=44,B23&lt;66,B29&gt;=0.25,B29&lt;5.5,B24&gt;=2),0.81,IF(AND(B23&gt;=89,B29&lt;5.5,B24&lt;2,B26&gt;=2,B26&lt;5,B28&gt;=7,B11&lt;1,B25&gt;=3),0.81,IF(AND(B23&gt;=89,B29&lt;5.5,B24&lt;2,B26&gt;=2,B28&lt;7,B11&lt;1),0.84,IF(AND(B23&gt;=44,B23&lt;89,B29&lt;0.75,B24&lt;2,B28&lt;24,B11&lt;8,B13&lt;33,B25&gt;=2),0.86,IF(AND(B23&gt;=44,B29&gt;=5.5,B26&gt;=2,B25&lt;3,B19&gt;=58),0.87,IF(AND(B23&gt;=89,B29&lt;5.5,B24&lt;2,B26&gt;=2,B11&gt;=1,B25&gt;=4),0.89,IF(AND(B23&gt;=89,B29&lt;5.5,B24&lt;2,B26&lt;2,B10&gt;=15,B12&gt;=1,B14&lt;13),0.89,IF(AND(B23&gt;=44,B23&lt;89,B29&lt;5.5,B24&lt;2,B28&lt;24,B11&lt;8,B13&lt;33,B25&lt;2),0.9,IF(AND(B23&gt;=44,B23&lt;89,B29&lt;5.5,B24&lt;2,B26&lt;3,B28&gt;=24,B20&lt;0.25,B13&gt;=5),0.9,IF(AND(B23&gt;=44,B23&lt;89,B29&lt;5.5,B24&lt;2,B26&gt;=3,B28&gt;=24,B20&lt;12.5,B10&lt;30,B13&gt;=5),0.97,IF(AND(B23&gt;=66,B23&lt;100,B29&gt;=0.25,B29&lt;5.5,B24&gt;=2),1.03,IF(AND(B23&gt;=89,B29&lt;5.5,B24&lt;2,B26&gt;=5,B28&gt;=7,B11&lt;1,B25&gt;=3),1.04,IF(AND(B23&gt;=100,B29&lt;5.5,B24&gt;=2,B28&gt;=37,B11&lt;1),1.04,IF(AND(B23&lt;44,B20&lt;0.25,B10&gt;=38),1.05,IF(AND(B23&gt;=44,B23&lt;89,B29&lt;5.5,B24&lt;2,B28&gt;=24,B11&lt;1,B20&gt;=4.5,B20&lt;12.5,B13&lt;5),1.05,IF(AND(B23&gt;=44,B29&gt;=5.5,B26&gt;=2,B25&gt;=3,B19&gt;=58),1.09,IF(AND(B23&gt;=44,B23&lt;89,B29&lt;5.5,B24&lt;2,B28&lt;24,B13&gt;=33),1.13,IF(AND(B23&gt;=89,B29&lt;5.5,B24&lt;2,B26&lt;2,B10&gt;=15,B12&gt;=1,B14&gt;=13),1.13,IF(AND(B23&gt;=44,B23&lt;89,B29&lt;5.5,B24&lt;2,B28&lt;24,B11&gt;=8,B13&lt;33),1.17,IF(AND(B23&gt;=44,B23&lt;89,B29&lt;5.5,B24&lt;2,B28&gt;=24,B20&gt;=12.5),1.21,IF(AND(B23&gt;=100,B29&lt;5.5,B24&gt;=2,B11&gt;=1,B19&gt;=58),1.22,IF(AND(B23&gt;=89,B29&lt;5.5,B24&lt;2,B26&gt;=2,B28&gt;=7,B11&lt;1,B25&lt;3),1.22,IF(AND(B23&gt;=100,B29&lt;5.5,B24&gt;=2,B28&lt;37,B11&lt;1),1.28,IF(AND(B23&gt;=89,B29&lt;5.5,B24&lt;2,B26&gt;=2,B11&gt;=1,B20&lt;12,B25&lt;4),1.33,IF(AND(B23&gt;=100,B29&lt;5.5,B24&gt;=2,B11&gt;=1,B19&lt;58),1.42,IF(AND(B23&gt;=89,B29&lt;5.5,B24&lt;2,B26&lt;2,B10&gt;=15,B12&lt;1),1.57,IF(AND(B23&gt;=89,B29&lt;5.5,B24&lt;2,B26&gt;=2,B11&gt;=1,B20&gt;=12,B25&lt;4),1.57,"")))))))))))))))))))))))))))))))))))))))))))))))))</f>
        <v>0.97</v>
      </c>
      <c r="C79" s="20">
        <f t="shared" ref="C79:AX79" si="12">IF(AND(C23&gt;=44,C29&gt;=5.5,C26&lt;2,C19&lt;40,C21&gt;=5.3),0,IF(AND(C23&lt;44,C10&lt;3),0.08,IF(AND(C23&gt;=44,C29&gt;=5.5,C26&lt;2,C19&lt;40,C21&lt;5.3),0.22,IF(AND(C23&gt;=13,C23&lt;16,C10&gt;=3,C10&lt;38),0.37,IF(AND(C23&gt;=44,C29&gt;=5.5,C26&lt;2,C19&gt;=40,C19&lt;63),0.42,IF(AND(C23&gt;=16,C23&lt;44,C10&gt;=3,C10&lt;38),0.48,IF(AND(C23&gt;=44,C23&lt;79,C29&lt;5.5,C24&lt;2,C28&gt;=24,C20&lt;0.75,C13&lt;5),0.52,IF(AND(C23&gt;=44,C29&gt;=5.5,C26&gt;=2,C20&lt;27.5,C19&lt;58),0.54,IF(AND(C23&gt;=89,C29&lt;5.5,C24&lt;2,C26&lt;2,C10&lt;15,C12&lt;2),0.56,IF(AND(C23&lt;13,C10&gt;=3,C10&lt;38),0.63,IF(AND(C23&gt;=44,C29&gt;=5.5,C26&lt;2,C19&gt;=63),0.63,IF(AND(C23&gt;=44,C23&lt;89,C29&lt;5.5,C24&lt;2,C26&lt;3,C28&gt;=24,C20&gt;=0.25,C20&lt;12.5,C10&lt;33,C13&gt;=5),0.65,IF(AND(C23&gt;=44,C23&lt;89,C29&lt;5.5,C24&lt;2,C28&gt;=24,C20&gt;=0.75,C20&lt;4.5,C13&lt;5),0.66,IF(AND(C23&gt;=79,C23&lt;89,C29&lt;5.5,C24&lt;2,C28&gt;=24,C20&lt;0.75,C13&lt;5),0.67,IF(AND(C23&lt;44,C20&gt;=0.25,C10&gt;=38),0.68,IF(AND(C23&gt;=44,C23&lt;100,C29&lt;0.25,C24&gt;=2),0.71,IF(AND(C23&gt;=44,C29&gt;=5.5,C26&gt;=2,C20&gt;=27.5,C19&lt;58),0.74,IF(AND(C23&gt;=44,C23&lt;89,C29&lt;5.5,C24&lt;2,C26&gt;=3,C28&gt;=24,C20&lt;12.5,C10&gt;=30,C13&gt;=5),0.74,IF(AND(C23&gt;=44,C23&lt;89,C29&gt;=0.75,C29&lt;5.5,C24&lt;2,C28&lt;24,C11&lt;8,C13&lt;33,C25&gt;=2),0.74,IF(AND(C23&gt;=89,C29&lt;5.5,C24&lt;2,C26&lt;2,C10&lt;15,C12&gt;=2),0.79,IF(AND(C23&gt;=44,C23&lt;89,C29&lt;5.5,C24&lt;2,C28&gt;=24,C11&gt;=1,C20&gt;=4.5,C20&lt;12.5,C13&lt;5),0.81,IF(AND(C23&gt;=44,C23&lt;89,C29&lt;5.5,C24&lt;2,C26&lt;3,C28&gt;=24,C20&gt;=0.25,C20&lt;12.5,C10&gt;=33,C13&gt;=5),0.81,IF(AND(C23&gt;=44,C23&lt;66,C29&gt;=0.25,C29&lt;5.5,C24&gt;=2),0.81,IF(AND(C23&gt;=89,C29&lt;5.5,C24&lt;2,C26&gt;=2,C26&lt;5,C28&gt;=7,C11&lt;1,C25&gt;=3),0.81,IF(AND(C23&gt;=89,C29&lt;5.5,C24&lt;2,C26&gt;=2,C28&lt;7,C11&lt;1),0.84,IF(AND(C23&gt;=44,C23&lt;89,C29&lt;0.75,C24&lt;2,C28&lt;24,C11&lt;8,C13&lt;33,C25&gt;=2),0.86,IF(AND(C23&gt;=44,C29&gt;=5.5,C26&gt;=2,C25&lt;3,C19&gt;=58),0.87,IF(AND(C23&gt;=89,C29&lt;5.5,C24&lt;2,C26&gt;=2,C11&gt;=1,C25&gt;=4),0.89,IF(AND(C23&gt;=89,C29&lt;5.5,C24&lt;2,C26&lt;2,C10&gt;=15,C12&gt;=1,C14&lt;13),0.89,IF(AND(C23&gt;=44,C23&lt;89,C29&lt;5.5,C24&lt;2,C28&lt;24,C11&lt;8,C13&lt;33,C25&lt;2),0.9,IF(AND(C23&gt;=44,C23&lt;89,C29&lt;5.5,C24&lt;2,C26&lt;3,C28&gt;=24,C20&lt;0.25,C13&gt;=5),0.9,IF(AND(C23&gt;=44,C23&lt;89,C29&lt;5.5,C24&lt;2,C26&gt;=3,C28&gt;=24,C20&lt;12.5,C10&lt;30,C13&gt;=5),0.97,IF(AND(C23&gt;=66,C23&lt;100,C29&gt;=0.25,C29&lt;5.5,C24&gt;=2),1.03,IF(AND(C23&gt;=89,C29&lt;5.5,C24&lt;2,C26&gt;=5,C28&gt;=7,C11&lt;1,C25&gt;=3),1.04,IF(AND(C23&gt;=100,C29&lt;5.5,C24&gt;=2,C28&gt;=37,C11&lt;1),1.04,IF(AND(C23&lt;44,C20&lt;0.25,C10&gt;=38),1.05,IF(AND(C23&gt;=44,C23&lt;89,C29&lt;5.5,C24&lt;2,C28&gt;=24,C11&lt;1,C20&gt;=4.5,C20&lt;12.5,C13&lt;5),1.05,IF(AND(C23&gt;=44,C29&gt;=5.5,C26&gt;=2,C25&gt;=3,C19&gt;=58),1.09,IF(AND(C23&gt;=44,C23&lt;89,C29&lt;5.5,C24&lt;2,C28&lt;24,C13&gt;=33),1.13,IF(AND(C23&gt;=89,C29&lt;5.5,C24&lt;2,C26&lt;2,C10&gt;=15,C12&gt;=1,C14&gt;=13),1.13,IF(AND(C23&gt;=44,C23&lt;89,C29&lt;5.5,C24&lt;2,C28&lt;24,C11&gt;=8,C13&lt;33),1.17,IF(AND(C23&gt;=44,C23&lt;89,C29&lt;5.5,C24&lt;2,C28&gt;=24,C20&gt;=12.5),1.21,IF(AND(C23&gt;=100,C29&lt;5.5,C24&gt;=2,C11&gt;=1,C19&gt;=58),1.22,IF(AND(C23&gt;=89,C29&lt;5.5,C24&lt;2,C26&gt;=2,C28&gt;=7,C11&lt;1,C25&lt;3),1.22,IF(AND(C23&gt;=100,C29&lt;5.5,C24&gt;=2,C28&lt;37,C11&lt;1),1.28,IF(AND(C23&gt;=89,C29&lt;5.5,C24&lt;2,C26&gt;=2,C11&gt;=1,C20&lt;12,C25&lt;4),1.33,IF(AND(C23&gt;=100,C29&lt;5.5,C24&gt;=2,C11&gt;=1,C19&lt;58),1.42,IF(AND(C23&gt;=89,C29&lt;5.5,C24&lt;2,C26&lt;2,C10&gt;=15,C12&lt;1),1.57,IF(AND(C23&gt;=89,C29&lt;5.5,C24&lt;2,C26&gt;=2,C11&gt;=1,C20&gt;=12,C25&lt;4),1.57,"")))))))))))))))))))))))))))))))))))))))))))))))))</f>
        <v>0.56000000000000005</v>
      </c>
      <c r="D79" s="20">
        <f t="shared" si="12"/>
        <v>0.08</v>
      </c>
      <c r="E79" s="20">
        <f t="shared" si="12"/>
        <v>0.08</v>
      </c>
      <c r="F79" s="20">
        <f t="shared" si="12"/>
        <v>0.08</v>
      </c>
      <c r="G79" s="20">
        <f t="shared" si="12"/>
        <v>0.08</v>
      </c>
      <c r="H79" s="20">
        <f t="shared" si="12"/>
        <v>0.08</v>
      </c>
      <c r="I79" s="20">
        <f t="shared" si="12"/>
        <v>0.08</v>
      </c>
      <c r="J79" s="20">
        <f t="shared" si="12"/>
        <v>0.08</v>
      </c>
      <c r="K79" s="20">
        <f t="shared" si="12"/>
        <v>0.08</v>
      </c>
      <c r="L79" s="20">
        <f t="shared" si="12"/>
        <v>0.08</v>
      </c>
      <c r="M79" s="20">
        <f t="shared" si="12"/>
        <v>0.08</v>
      </c>
      <c r="N79" s="20">
        <f t="shared" si="12"/>
        <v>0.08</v>
      </c>
      <c r="O79" s="20">
        <f t="shared" si="12"/>
        <v>0.08</v>
      </c>
      <c r="P79" s="20">
        <f t="shared" si="12"/>
        <v>0.08</v>
      </c>
      <c r="Q79" s="20">
        <f t="shared" si="12"/>
        <v>0.08</v>
      </c>
      <c r="R79" s="20">
        <f t="shared" si="12"/>
        <v>0.08</v>
      </c>
      <c r="S79" s="20">
        <f t="shared" si="12"/>
        <v>0.08</v>
      </c>
      <c r="T79" s="20">
        <f t="shared" si="12"/>
        <v>0.08</v>
      </c>
      <c r="U79" s="20">
        <f t="shared" si="12"/>
        <v>0.08</v>
      </c>
      <c r="V79" s="20">
        <f t="shared" si="12"/>
        <v>0.08</v>
      </c>
      <c r="W79" s="20">
        <f t="shared" si="12"/>
        <v>0.08</v>
      </c>
      <c r="X79" s="20">
        <f t="shared" si="12"/>
        <v>0.08</v>
      </c>
      <c r="Y79" s="20">
        <f t="shared" si="12"/>
        <v>0.08</v>
      </c>
      <c r="Z79" s="20">
        <f t="shared" si="12"/>
        <v>0.08</v>
      </c>
      <c r="AA79" s="20">
        <f t="shared" si="12"/>
        <v>0.08</v>
      </c>
      <c r="AB79" s="20">
        <f t="shared" si="12"/>
        <v>0.08</v>
      </c>
      <c r="AC79" s="20">
        <f t="shared" si="12"/>
        <v>0.08</v>
      </c>
      <c r="AD79" s="20">
        <f t="shared" si="12"/>
        <v>0.08</v>
      </c>
      <c r="AE79" s="20">
        <f t="shared" si="12"/>
        <v>0.08</v>
      </c>
      <c r="AF79" s="20">
        <f t="shared" si="12"/>
        <v>0.08</v>
      </c>
      <c r="AG79" s="20">
        <f t="shared" si="12"/>
        <v>0.08</v>
      </c>
      <c r="AH79" s="20">
        <f t="shared" si="12"/>
        <v>0.08</v>
      </c>
      <c r="AI79" s="20">
        <f t="shared" si="12"/>
        <v>0.08</v>
      </c>
      <c r="AJ79" s="20">
        <f t="shared" si="12"/>
        <v>0.08</v>
      </c>
      <c r="AK79" s="20">
        <f t="shared" si="12"/>
        <v>0.08</v>
      </c>
      <c r="AL79" s="20">
        <f t="shared" si="12"/>
        <v>0.08</v>
      </c>
      <c r="AM79" s="20">
        <f t="shared" si="12"/>
        <v>0.08</v>
      </c>
      <c r="AN79" s="20">
        <f t="shared" si="12"/>
        <v>0.08</v>
      </c>
      <c r="AO79" s="20">
        <f t="shared" si="12"/>
        <v>0.08</v>
      </c>
      <c r="AP79" s="20">
        <f t="shared" si="12"/>
        <v>0.08</v>
      </c>
      <c r="AQ79" s="20">
        <f t="shared" si="12"/>
        <v>0.08</v>
      </c>
      <c r="AR79" s="20">
        <f t="shared" si="12"/>
        <v>0.08</v>
      </c>
      <c r="AS79" s="20">
        <f t="shared" si="12"/>
        <v>0.08</v>
      </c>
      <c r="AT79" s="20">
        <f t="shared" si="12"/>
        <v>0.08</v>
      </c>
      <c r="AU79" s="20">
        <f t="shared" si="12"/>
        <v>0.08</v>
      </c>
      <c r="AV79" s="20">
        <f t="shared" si="12"/>
        <v>0.08</v>
      </c>
      <c r="AW79" s="20">
        <f t="shared" si="12"/>
        <v>0.08</v>
      </c>
      <c r="AX79" s="20">
        <f t="shared" si="12"/>
        <v>0.08</v>
      </c>
    </row>
    <row r="80" spans="1:50" x14ac:dyDescent="0.35">
      <c r="A80" s="1" t="s">
        <v>44</v>
      </c>
      <c r="B80" s="20">
        <f>IF(AND(B23&gt;=51,B29&gt;=6.5,B26&lt;2,B12&lt;1),0,IF(AND(B23&lt;51,B10&lt;3),0.077,IF(AND(B23&gt;=51,B29&gt;=6.5,B26&lt;2,B12&gt;=1,B19&lt;53),0.253,IF(AND(B23&gt;=51,B29&gt;=6.5,B26&lt;2,B12&gt;=1,B19&gt;=53,B19&lt;63),0.398,IF(AND(B23&lt;51,B13&lt;12,B26&lt;7,B10&gt;=3,B10&lt;23),0.45,IF(AND(B23&gt;=92,B29&lt;6.5,B25&lt;8,B20&gt;=22.5,B13&lt;11,B10&lt;18,B22&lt;30),0.506,IF(AND(B23&lt;51,B13&gt;=12,B26&lt;7,B10&gt;=3,B10&lt;23),0.538,IF(AND(B23&lt;51,B25&gt;=2,B26&gt;=7,B10&gt;=3),0.562,IF(AND(B23&gt;=51,B23&lt;92,B29&lt;6.5,B25&lt;8,B20&lt;0.25,B13&lt;20,B26&lt;12,B21&lt;32.5,B28&gt;=18),0.579,IF(AND(B23&lt;51,B13&lt;10,B26&lt;7,B10&gt;=23),0.581,IF(AND(B23&gt;=92,B29&lt;6.5,B25&lt;8,B20&lt;22.5,B21&lt;6.5,B15&lt;0.25),0.657,IF(AND(B23&gt;=51,B29&gt;=6.5,B26&lt;2,B12&gt;=1,B19&gt;=63),0.685,IF(AND(B23&gt;=51,B23&lt;92,B29&lt;6.5,B25&lt;8,B20&gt;=0.25,B20&lt;17.5,B13&lt;20,B21&lt;32.5,B12&lt;3,B19&gt;=33),0.727,IF(AND(B23&lt;51,B13&gt;=10,B26&lt;7,B10&gt;=23),0.735,IF(AND(B23&gt;=51,B23&lt;92,B29&lt;6.5,B25&lt;8,B20&lt;0.25,B13&lt;20,B26&gt;=12,B21&lt;32.5,B28&gt;=18),0.735,IF(AND(B23&lt;51,B25&lt;2,B26&gt;=7,B10&gt;=3,B12&lt;3),0.744,IF(AND(B23&gt;=51,B23&lt;73,B29&lt;6.5,B25&lt;8,B20&gt;=0.25,B20&lt;17.5,B13&lt;20,B21&lt;32.5,B12&gt;=3,B19&gt;=33),0.749,IF(AND(B23&gt;=51,B29&gt;=8.5,B26&gt;=2),0.822,IF(AND(B23&gt;=92,B29&lt;6.5,B25&lt;8,B20&gt;=22.5,B13&lt;11,B28&gt;=53,B22&gt;=30),0.825,IF(AND(B23&gt;=51,B23&lt;92,B29&lt;6.5,B25&lt;8,B20&lt;17.5,B13&gt;=20,B22&gt;=3),0.836,IF(AND(B23&gt;=92,B29&lt;6.5,B25&lt;8,B20&gt;=22.5,B13&lt;11,B10&gt;=18,B22&lt;30),0.841,IF(AND(B23&gt;=51,B23&lt;92,B29&lt;6.5,B25&lt;8,B20&lt;0.25,B13&lt;20,B21&lt;32.5,B28&lt;18),0.859,IF(AND(B23&gt;=51,B23&lt;92,B29&lt;6.5,B25&lt;8,B20&gt;=17.5,B10&gt;=25),0.886,IF(AND(B23&gt;=73,B23&lt;92,B29&lt;6.5,B25&lt;8,B20&gt;=0.25,B20&lt;17.5,B13&lt;20,B21&lt;32.5,B12&gt;=3,B19&gt;=33),0.893,IF(AND(B23&gt;=92,B29&lt;6.5,B25&lt;8,B20&lt;22.5,B21&gt;=6.5,B15&lt;0.25,B28&lt;7),0.904,IF(AND(B23&gt;=51,B23&lt;92,B29&lt;6.5,B25&lt;8,B20&gt;=0.25,B20&lt;17.5,B13&lt;20,B21&lt;32.5,B19&lt;28),0.916,IF(AND(B23&lt;51,B25&lt;2,B26&gt;=7,B10&gt;=3,B12&gt;=3),0.96,IF(AND(B23&gt;=92,B29&lt;6.5,B25&lt;8,B20&gt;=22.5,B13&gt;=11,B15&lt;1),1.005,IF(AND(B23&gt;=92,B29&lt;6.5,B25&lt;8,B20&gt;=22.5,B13&lt;11,B28&lt;53,B22&gt;=30),1.051,IF(AND(B23&gt;=51,B23&lt;92,B29&lt;6.5,B25&lt;8,B20&lt;17.5,B13&lt;20,B21&gt;=32.5),1.068,IF(AND(B23&gt;=51,B29&gt;=6.5,B29&lt;8.5,B26&gt;=2),1.082,IF(AND(B23&gt;=92,B29&lt;6.5,B25&lt;8,B20&lt;22.5,B21&gt;=6.5,B15&lt;0.25,B28&gt;=7,B22&lt;15),1.086,IF(AND(B23&gt;=92,B29&lt;6.5,B25&lt;8,B20&lt;22.5,B12&lt;2,B15&gt;=0.25),1.098,IF(AND(B23&gt;=51,B23&lt;92,B29&lt;6.5,B25&lt;8,B20&lt;17.5,B13&gt;=20,B22&lt;3),1.104,IF(AND(B23&gt;=51,B23&lt;92,B29&lt;6.5,B25&lt;8,B20&gt;=0.25,B20&lt;17.5,B13&lt;20,B21&lt;32.5,B19&gt;=28,B19&lt;33),1.107,IF(AND(B23&gt;=51,B29&lt;6.5,B25&gt;=8,B13&gt;=8),1.129,IF(AND(B23&gt;=51,B23&lt;92,B29&lt;6.5,B25&lt;8,B20&gt;=17.5,B10&lt;25),1.136,IF(AND(B23&gt;=92,B29&lt;6.5,B25&lt;8,B20&lt;22.5,B21&gt;=6.5,B15&lt;0.25,B28&gt;=7,B22&gt;=15),1.281,IF(AND(B23&gt;=92,B29&lt;6.5,B25&lt;8,B20&gt;=22.5,B13&gt;=11,B15&gt;=1),1.292,IF(AND(B23&gt;=92,B29&lt;6.5,B25&lt;8,B20&lt;22.5,B12&gt;=2,B19&lt;55,B15&gt;=0.25),1.297,IF(AND(B23&gt;=51,B29&lt;6.5,B25&gt;=8,B13&lt;8),1.298,IF(AND(B23&gt;=92,B29&lt;6.5,B25&lt;8,B20&lt;22.5,B12&gt;=2,B19&gt;=55,B15&gt;=0.25),1.571,""))))))))))))))))))))))))))))))))))))))))))</f>
        <v>0.73499999999999999</v>
      </c>
      <c r="C80" s="20">
        <f t="shared" ref="C80:AX80" si="13">IF(AND(C23&gt;=51,C29&gt;=6.5,C26&lt;2,C12&lt;1),0,IF(AND(C23&lt;51,C10&lt;3),0.077,IF(AND(C23&gt;=51,C29&gt;=6.5,C26&lt;2,C12&gt;=1,C19&lt;53),0.253,IF(AND(C23&gt;=51,C29&gt;=6.5,C26&lt;2,C12&gt;=1,C19&gt;=53,C19&lt;63),0.398,IF(AND(C23&lt;51,C13&lt;12,C26&lt;7,C10&gt;=3,C10&lt;23),0.45,IF(AND(C23&gt;=92,C29&lt;6.5,C25&lt;8,C20&gt;=22.5,C13&lt;11,C10&lt;18,C22&lt;30),0.506,IF(AND(C23&lt;51,C13&gt;=12,C26&lt;7,C10&gt;=3,C10&lt;23),0.538,IF(AND(C23&lt;51,C25&gt;=2,C26&gt;=7,C10&gt;=3),0.562,IF(AND(C23&gt;=51,C23&lt;92,C29&lt;6.5,C25&lt;8,C20&lt;0.25,C13&lt;20,C26&lt;12,C21&lt;32.5,C28&gt;=18),0.579,IF(AND(C23&lt;51,C13&lt;10,C26&lt;7,C10&gt;=23),0.581,IF(AND(C23&gt;=92,C29&lt;6.5,C25&lt;8,C20&lt;22.5,C21&lt;6.5,C15&lt;0.25),0.657,IF(AND(C23&gt;=51,C29&gt;=6.5,C26&lt;2,C12&gt;=1,C19&gt;=63),0.685,IF(AND(C23&gt;=51,C23&lt;92,C29&lt;6.5,C25&lt;8,C20&gt;=0.25,C20&lt;17.5,C13&lt;20,C21&lt;32.5,C12&lt;3,C19&gt;=33),0.727,IF(AND(C23&lt;51,C13&gt;=10,C26&lt;7,C10&gt;=23),0.735,IF(AND(C23&gt;=51,C23&lt;92,C29&lt;6.5,C25&lt;8,C20&lt;0.25,C13&lt;20,C26&gt;=12,C21&lt;32.5,C28&gt;=18),0.735,IF(AND(C23&lt;51,C25&lt;2,C26&gt;=7,C10&gt;=3,C12&lt;3),0.744,IF(AND(C23&gt;=51,C23&lt;73,C29&lt;6.5,C25&lt;8,C20&gt;=0.25,C20&lt;17.5,C13&lt;20,C21&lt;32.5,C12&gt;=3,C19&gt;=33),0.749,IF(AND(C23&gt;=51,C29&gt;=8.5,C26&gt;=2),0.822,IF(AND(C23&gt;=92,C29&lt;6.5,C25&lt;8,C20&gt;=22.5,C13&lt;11,C28&gt;=53,C22&gt;=30),0.825,IF(AND(C23&gt;=51,C23&lt;92,C29&lt;6.5,C25&lt;8,C20&lt;17.5,C13&gt;=20,C22&gt;=3),0.836,IF(AND(C23&gt;=92,C29&lt;6.5,C25&lt;8,C20&gt;=22.5,C13&lt;11,C10&gt;=18,C22&lt;30),0.841,IF(AND(C23&gt;=51,C23&lt;92,C29&lt;6.5,C25&lt;8,C20&lt;0.25,C13&lt;20,C21&lt;32.5,C28&lt;18),0.859,IF(AND(C23&gt;=51,C23&lt;92,C29&lt;6.5,C25&lt;8,C20&gt;=17.5,C10&gt;=25),0.886,IF(AND(C23&gt;=73,C23&lt;92,C29&lt;6.5,C25&lt;8,C20&gt;=0.25,C20&lt;17.5,C13&lt;20,C21&lt;32.5,C12&gt;=3,C19&gt;=33),0.893,IF(AND(C23&gt;=92,C29&lt;6.5,C25&lt;8,C20&lt;22.5,C21&gt;=6.5,C15&lt;0.25,C28&lt;7),0.904,IF(AND(C23&gt;=51,C23&lt;92,C29&lt;6.5,C25&lt;8,C20&gt;=0.25,C20&lt;17.5,C13&lt;20,C21&lt;32.5,C19&lt;28),0.916,IF(AND(C23&lt;51,C25&lt;2,C26&gt;=7,C10&gt;=3,C12&gt;=3),0.96,IF(AND(C23&gt;=92,C29&lt;6.5,C25&lt;8,C20&gt;=22.5,C13&gt;=11,C15&lt;1),1.005,IF(AND(C23&gt;=92,C29&lt;6.5,C25&lt;8,C20&gt;=22.5,C13&lt;11,C28&lt;53,C22&gt;=30),1.051,IF(AND(C23&gt;=51,C23&lt;92,C29&lt;6.5,C25&lt;8,C20&lt;17.5,C13&lt;20,C21&gt;=32.5),1.068,IF(AND(C23&gt;=51,C29&gt;=6.5,C29&lt;8.5,C26&gt;=2),1.082,IF(AND(C23&gt;=92,C29&lt;6.5,C25&lt;8,C20&lt;22.5,C21&gt;=6.5,C15&lt;0.25,C28&gt;=7,C22&lt;15),1.086,IF(AND(C23&gt;=92,C29&lt;6.5,C25&lt;8,C20&lt;22.5,C12&lt;2,C15&gt;=0.25),1.098,IF(AND(C23&gt;=51,C23&lt;92,C29&lt;6.5,C25&lt;8,C20&lt;17.5,C13&gt;=20,C22&lt;3),1.104,IF(AND(C23&gt;=51,C23&lt;92,C29&lt;6.5,C25&lt;8,C20&gt;=0.25,C20&lt;17.5,C13&lt;20,C21&lt;32.5,C19&gt;=28,C19&lt;33),1.107,IF(AND(C23&gt;=51,C29&lt;6.5,C25&gt;=8,C13&gt;=8),1.129,IF(AND(C23&gt;=51,C23&lt;92,C29&lt;6.5,C25&lt;8,C20&gt;=17.5,C10&lt;25),1.136,IF(AND(C23&gt;=92,C29&lt;6.5,C25&lt;8,C20&lt;22.5,C21&gt;=6.5,C15&lt;0.25,C28&gt;=7,C22&gt;=15),1.281,IF(AND(C23&gt;=92,C29&lt;6.5,C25&lt;8,C20&gt;=22.5,C13&gt;=11,C15&gt;=1),1.292,IF(AND(C23&gt;=92,C29&lt;6.5,C25&lt;8,C20&lt;22.5,C12&gt;=2,C19&lt;55,C15&gt;=0.25),1.297,IF(AND(C23&gt;=51,C29&lt;6.5,C25&gt;=8,C13&lt;8),1.298,IF(AND(C23&gt;=92,C29&lt;6.5,C25&lt;8,C20&lt;22.5,C12&gt;=2,C19&gt;=55,C15&gt;=0.25),1.571,""))))))))))))))))))))))))))))))))))))))))))</f>
        <v>0.50600000000000001</v>
      </c>
      <c r="D80" s="20">
        <f t="shared" si="13"/>
        <v>7.6999999999999999E-2</v>
      </c>
      <c r="E80" s="20">
        <f t="shared" si="13"/>
        <v>7.6999999999999999E-2</v>
      </c>
      <c r="F80" s="20">
        <f t="shared" si="13"/>
        <v>7.6999999999999999E-2</v>
      </c>
      <c r="G80" s="20">
        <f t="shared" si="13"/>
        <v>7.6999999999999999E-2</v>
      </c>
      <c r="H80" s="20">
        <f t="shared" si="13"/>
        <v>7.6999999999999999E-2</v>
      </c>
      <c r="I80" s="20">
        <f t="shared" si="13"/>
        <v>7.6999999999999999E-2</v>
      </c>
      <c r="J80" s="20">
        <f t="shared" si="13"/>
        <v>7.6999999999999999E-2</v>
      </c>
      <c r="K80" s="20">
        <f t="shared" si="13"/>
        <v>7.6999999999999999E-2</v>
      </c>
      <c r="L80" s="20">
        <f t="shared" si="13"/>
        <v>7.6999999999999999E-2</v>
      </c>
      <c r="M80" s="20">
        <f t="shared" si="13"/>
        <v>7.6999999999999999E-2</v>
      </c>
      <c r="N80" s="20">
        <f t="shared" si="13"/>
        <v>7.6999999999999999E-2</v>
      </c>
      <c r="O80" s="20">
        <f t="shared" si="13"/>
        <v>7.6999999999999999E-2</v>
      </c>
      <c r="P80" s="20">
        <f t="shared" si="13"/>
        <v>7.6999999999999999E-2</v>
      </c>
      <c r="Q80" s="20">
        <f t="shared" si="13"/>
        <v>7.6999999999999999E-2</v>
      </c>
      <c r="R80" s="20">
        <f t="shared" si="13"/>
        <v>7.6999999999999999E-2</v>
      </c>
      <c r="S80" s="20">
        <f t="shared" si="13"/>
        <v>7.6999999999999999E-2</v>
      </c>
      <c r="T80" s="20">
        <f t="shared" si="13"/>
        <v>7.6999999999999999E-2</v>
      </c>
      <c r="U80" s="20">
        <f t="shared" si="13"/>
        <v>7.6999999999999999E-2</v>
      </c>
      <c r="V80" s="20">
        <f t="shared" si="13"/>
        <v>7.6999999999999999E-2</v>
      </c>
      <c r="W80" s="20">
        <f t="shared" si="13"/>
        <v>7.6999999999999999E-2</v>
      </c>
      <c r="X80" s="20">
        <f t="shared" si="13"/>
        <v>7.6999999999999999E-2</v>
      </c>
      <c r="Y80" s="20">
        <f t="shared" si="13"/>
        <v>7.6999999999999999E-2</v>
      </c>
      <c r="Z80" s="20">
        <f t="shared" si="13"/>
        <v>7.6999999999999999E-2</v>
      </c>
      <c r="AA80" s="20">
        <f t="shared" si="13"/>
        <v>7.6999999999999999E-2</v>
      </c>
      <c r="AB80" s="20">
        <f t="shared" si="13"/>
        <v>7.6999999999999999E-2</v>
      </c>
      <c r="AC80" s="20">
        <f t="shared" si="13"/>
        <v>7.6999999999999999E-2</v>
      </c>
      <c r="AD80" s="20">
        <f t="shared" si="13"/>
        <v>7.6999999999999999E-2</v>
      </c>
      <c r="AE80" s="20">
        <f t="shared" si="13"/>
        <v>7.6999999999999999E-2</v>
      </c>
      <c r="AF80" s="20">
        <f t="shared" si="13"/>
        <v>7.6999999999999999E-2</v>
      </c>
      <c r="AG80" s="20">
        <f t="shared" si="13"/>
        <v>7.6999999999999999E-2</v>
      </c>
      <c r="AH80" s="20">
        <f t="shared" si="13"/>
        <v>7.6999999999999999E-2</v>
      </c>
      <c r="AI80" s="20">
        <f t="shared" si="13"/>
        <v>7.6999999999999999E-2</v>
      </c>
      <c r="AJ80" s="20">
        <f t="shared" si="13"/>
        <v>7.6999999999999999E-2</v>
      </c>
      <c r="AK80" s="20">
        <f t="shared" si="13"/>
        <v>7.6999999999999999E-2</v>
      </c>
      <c r="AL80" s="20">
        <f t="shared" si="13"/>
        <v>7.6999999999999999E-2</v>
      </c>
      <c r="AM80" s="20">
        <f t="shared" si="13"/>
        <v>7.6999999999999999E-2</v>
      </c>
      <c r="AN80" s="20">
        <f t="shared" si="13"/>
        <v>7.6999999999999999E-2</v>
      </c>
      <c r="AO80" s="20">
        <f t="shared" si="13"/>
        <v>7.6999999999999999E-2</v>
      </c>
      <c r="AP80" s="20">
        <f t="shared" si="13"/>
        <v>7.6999999999999999E-2</v>
      </c>
      <c r="AQ80" s="20">
        <f t="shared" si="13"/>
        <v>7.6999999999999999E-2</v>
      </c>
      <c r="AR80" s="20">
        <f t="shared" si="13"/>
        <v>7.6999999999999999E-2</v>
      </c>
      <c r="AS80" s="20">
        <f t="shared" si="13"/>
        <v>7.6999999999999999E-2</v>
      </c>
      <c r="AT80" s="20">
        <f t="shared" si="13"/>
        <v>7.6999999999999999E-2</v>
      </c>
      <c r="AU80" s="20">
        <f t="shared" si="13"/>
        <v>7.6999999999999999E-2</v>
      </c>
      <c r="AV80" s="20">
        <f t="shared" si="13"/>
        <v>7.6999999999999999E-2</v>
      </c>
      <c r="AW80" s="20">
        <f t="shared" si="13"/>
        <v>7.6999999999999999E-2</v>
      </c>
      <c r="AX80" s="20">
        <f t="shared" si="13"/>
        <v>7.6999999999999999E-2</v>
      </c>
    </row>
    <row r="81" spans="1:50" x14ac:dyDescent="0.35">
      <c r="A81" s="1" t="s">
        <v>45</v>
      </c>
      <c r="B81" s="20">
        <f>IF(AND(B23&lt;44,B10&lt;3,B19&lt;14),0.056,IF(AND(B23&gt;=44,B15&lt;1.5,B29&gt;=4.5,B10&lt;5,B19&lt;48),0.075,IF(AND(B23&lt;44,B10&lt;3,B19&gt;=14),0.199,IF(AND(B23&gt;=44,B15&lt;1.5,B29&gt;=4.5,B10&gt;=5,B10&lt;11,B19&lt;48,B12&lt;5),0.29,IF(AND(B23&lt;44,B22&gt;=9.5,B10&gt;=3,B10&lt;28),0.342,IF(AND(B23&gt;=44,B15&lt;1.5,B29&gt;=4.5,B10&gt;=11,B19&lt;48,B12&lt;5),0.443,IF(AND(B23&gt;=44,B15&lt;1.5,B29&lt;4.5,B22&lt;6.5,B13&lt;19,B28&gt;=24,B28&lt;28),0.483,IF(AND(B23&lt;44,B22&lt;9.5,B10&gt;=3,B10&lt;28),0.496,IF(AND(B23&gt;=44,B15&lt;1.5,B29&lt;4.5,B22&lt;6.5,B13&lt;19,B10&lt;7,B28&lt;24,B26&gt;=14),0.544,IF(AND(B23&gt;=44,B23&lt;91,B15&lt;1.5,B29&gt;=4.5,B22&lt;21.5,B19&gt;=48),0.584,IF(AND(B23&gt;=44,B15&lt;1.5,B29&gt;=4.5,B10&gt;=5,B19&lt;48,B12&gt;=5),0.611,IF(AND(B23&lt;30,B10&gt;=28),0.615,IF(AND(B23&gt;=44,B15&gt;=1.5,B21&gt;=6,B21&lt;7.5),0.632,IF(AND(B23&gt;=44,B15&gt;=1.5,B28&gt;=13,B21&gt;=7.5,B12&lt;1),0.633,IF(AND(B23&gt;=44,B15&gt;=1.5,B29&gt;=7,B21&lt;6,B24&gt;=2),0.685,IF(AND(B23&gt;=44,B15&lt;1.5,B29&lt;4.5,B22&gt;=6.5,B13&lt;19,B10&lt;8,B19&lt;73),0.695,IF(AND(B23&gt;=44,B15&lt;1.5,B29&lt;4.5,B22&lt;6.5,B13&lt;19,B10&lt;43,B28&gt;=32,B21&gt;=1.5,B21&lt;30),0.702,IF(AND(B23&gt;=44,B15&lt;1.5,B29&lt;4.5,B22&lt;6.5,B13&lt;19,B10&gt;=7,B28&lt;24,B26&gt;=14),0.723,IF(AND(B23&gt;=44,B15&lt;1.5,B29&lt;4.5,B22&lt;6.5,B13&lt;19,B10&lt;43,B19&gt;=48,B28&gt;=32,B21&lt;1.5),0.723,IF(AND(B23&gt;=44,B15&lt;1.5,B29&lt;4.5,B22&gt;=6.5,B13&gt;=2,B13&lt;19,B19&gt;=73,B14&gt;=1.5),0.785,IF(AND(B23&gt;=30,B23&lt;44,B10&gt;=28),0.797,IF(AND(B23&gt;=91,B15&lt;1.5,B29&gt;=4.5,B22&lt;21.5,B19&gt;=48),0.849,IF(AND(B23&gt;=44,B15&lt;1.5,B29&lt;4.5,B22&lt;6.5,B13&lt;19,B19&lt;93,B28&lt;24,B26&lt;14,B20&gt;=0.75,B20&lt;17.5),0.85,IF(AND(B23&gt;=44,B15&lt;1.5,B29&lt;4.5,B13&gt;=19,B10&lt;23,B26&lt;9),0.885,IF(AND(B23&gt;=44,B15&lt;1.5,B29&lt;4.5,B22&gt;=27.5,B13&lt;19,B10&gt;=8,B19&lt;73),0.894,IF(AND(B23&gt;=44,B15&gt;=1.5,B29&lt;7,B21&lt;6,B24&gt;=2),0.927,IF(AND(B23&gt;=44,B15&lt;1.5,B29&lt;4.5,B22&lt;6.5,B13&lt;19,B28&lt;24,B26&gt;=3,B26&lt;14,B20&lt;0.75),0.939,IF(AND(B23&gt;=44,B15&lt;1.5,B29&lt;4.5,B22&lt;6.5,B13&lt;19,B28&lt;24,B21&gt;=10,B26&lt;14,B20&gt;=17.5),0.958,IF(AND(B23&gt;=44,B15&lt;1.5,B29&lt;4.5,B22&lt;6.5,B13&lt;19,B28&gt;=28,B21&gt;=30),1.003,IF(AND(B23&gt;=44,B15&lt;1.5,B29&lt;4.5,B22&gt;=6.5,B13&lt;2,B19&gt;=73,B14&gt;=1.5),1.047,IF(AND(B23&gt;=44,B15&lt;1.5,B29&lt;4.5,B22&gt;=6.5,B22&lt;27.5,B13&lt;19,B10&gt;=8,B19&lt;73),1.068,IF(AND(B23&gt;=44,B15&lt;1.5,B29&lt;4.5,B22&lt;6.5,B13&lt;19,B10&lt;43,B19&lt;48,B28&gt;=32,B21&lt;1.5),1.077,IF(AND(B23&gt;=44,B15&lt;1.5,B29&lt;4.5,B22&lt;6.5,B13&lt;19,B10&lt;43,B28&gt;=28,B28&lt;32,B21&lt;30),1.107,IF(AND(B23&gt;=44,B15&lt;1.5,B29&lt;4.5,B22&lt;6.5,B13&lt;19,B19&gt;=93,B28&lt;24,B26&lt;14,B20&gt;=0.75,B20&lt;17.5),1.107,IF(AND(B23&gt;=44,B15&lt;1.5,B29&lt;4.5,B13&gt;=19,B10&lt;23,B26&gt;=9),1.14,IF(AND(B23&gt;=44,B15&lt;1.5,B29&gt;=4.5,B22&gt;=21.5,B19&gt;=48),1.151,IF(AND(B23&gt;=44,B15&lt;1.5,B29&lt;4.5,B22&lt;6.5,B13&lt;19,B10&gt;=43,B28&gt;=28,B21&lt;30),1.173,IF(AND(B23&gt;=44,B15&gt;=1.5,B28&gt;=13,B21&gt;=7.5,B12&gt;=1),1.174,IF(AND(B23&gt;=44,B15&lt;1.5,B29&lt;4.5,B13&gt;=19,B10&gt;=23,B11&lt;10),1.188,IF(AND(B23&gt;=44,B15&gt;=1.5,B28&lt;13,B21&gt;=7.5,B26&lt;7),1.211,IF(AND(B23&gt;=44,B15&gt;=1.5,B21&lt;6,B24&lt;2),1.225,IF(AND(B23&gt;=44,B15&lt;1.5,B29&lt;4.5,B22&lt;6.5,B13&lt;19,B28&lt;24,B21&lt;10,B26&lt;14,B20&gt;=17.5),1.249,IF(AND(B23&gt;=44,B15&lt;1.5,B29&lt;4.5,B22&lt;6.5,B13&lt;19,B28&lt;24,B26&lt;3,B20&lt;0.75),1.281,IF(AND(B23&gt;=44,B15&lt;1.5,B29&lt;4.5,B22&gt;=6.5,B13&lt;19,B19&gt;=73,B14&lt;1.5),1.363,IF(AND(B23&gt;=44,B15&gt;=1.5,B28&lt;13,B21&gt;=7.5,B26&gt;=7),1.39,IF(AND(B23&gt;=44,B15&lt;1.5,B29&lt;4.5,B13&gt;=19,B10&gt;=23,B11&gt;=10),1.571,""))))))))))))))))))))))))))))))))))))))))))))))</f>
        <v>0.70199999999999996</v>
      </c>
      <c r="C81" s="20">
        <f t="shared" ref="C81:AX81" si="14">IF(AND(C23&lt;44,C10&lt;3,C19&lt;14),0.056,IF(AND(C23&gt;=44,C15&lt;1.5,C29&gt;=4.5,C10&lt;5,C19&lt;48),0.075,IF(AND(C23&lt;44,C10&lt;3,C19&gt;=14),0.199,IF(AND(C23&gt;=44,C15&lt;1.5,C29&gt;=4.5,C10&gt;=5,C10&lt;11,C19&lt;48,C12&lt;5),0.29,IF(AND(C23&lt;44,C22&gt;=9.5,C10&gt;=3,C10&lt;28),0.342,IF(AND(C23&gt;=44,C15&lt;1.5,C29&gt;=4.5,C10&gt;=11,C19&lt;48,C12&lt;5),0.443,IF(AND(C23&gt;=44,C15&lt;1.5,C29&lt;4.5,C22&lt;6.5,C13&lt;19,C28&gt;=24,C28&lt;28),0.483,IF(AND(C23&lt;44,C22&lt;9.5,C10&gt;=3,C10&lt;28),0.496,IF(AND(C23&gt;=44,C15&lt;1.5,C29&lt;4.5,C22&lt;6.5,C13&lt;19,C10&lt;7,C28&lt;24,C26&gt;=14),0.544,IF(AND(C23&gt;=44,C23&lt;91,C15&lt;1.5,C29&gt;=4.5,C22&lt;21.5,C19&gt;=48),0.584,IF(AND(C23&gt;=44,C15&lt;1.5,C29&gt;=4.5,C10&gt;=5,C19&lt;48,C12&gt;=5),0.611,IF(AND(C23&lt;30,C10&gt;=28),0.615,IF(AND(C23&gt;=44,C15&gt;=1.5,C21&gt;=6,C21&lt;7.5),0.632,IF(AND(C23&gt;=44,C15&gt;=1.5,C28&gt;=13,C21&gt;=7.5,C12&lt;1),0.633,IF(AND(C23&gt;=44,C15&gt;=1.5,C29&gt;=7,C21&lt;6,C24&gt;=2),0.685,IF(AND(C23&gt;=44,C15&lt;1.5,C29&lt;4.5,C22&gt;=6.5,C13&lt;19,C10&lt;8,C19&lt;73),0.695,IF(AND(C23&gt;=44,C15&lt;1.5,C29&lt;4.5,C22&lt;6.5,C13&lt;19,C10&lt;43,C28&gt;=32,C21&gt;=1.5,C21&lt;30),0.702,IF(AND(C23&gt;=44,C15&lt;1.5,C29&lt;4.5,C22&lt;6.5,C13&lt;19,C10&gt;=7,C28&lt;24,C26&gt;=14),0.723,IF(AND(C23&gt;=44,C15&lt;1.5,C29&lt;4.5,C22&lt;6.5,C13&lt;19,C10&lt;43,C19&gt;=48,C28&gt;=32,C21&lt;1.5),0.723,IF(AND(C23&gt;=44,C15&lt;1.5,C29&lt;4.5,C22&gt;=6.5,C13&gt;=2,C13&lt;19,C19&gt;=73,C14&gt;=1.5),0.785,IF(AND(C23&gt;=30,C23&lt;44,C10&gt;=28),0.797,IF(AND(C23&gt;=91,C15&lt;1.5,C29&gt;=4.5,C22&lt;21.5,C19&gt;=48),0.849,IF(AND(C23&gt;=44,C15&lt;1.5,C29&lt;4.5,C22&lt;6.5,C13&lt;19,C19&lt;93,C28&lt;24,C26&lt;14,C20&gt;=0.75,C20&lt;17.5),0.85,IF(AND(C23&gt;=44,C15&lt;1.5,C29&lt;4.5,C13&gt;=19,C10&lt;23,C26&lt;9),0.885,IF(AND(C23&gt;=44,C15&lt;1.5,C29&lt;4.5,C22&gt;=27.5,C13&lt;19,C10&gt;=8,C19&lt;73),0.894,IF(AND(C23&gt;=44,C15&gt;=1.5,C29&lt;7,C21&lt;6,C24&gt;=2),0.927,IF(AND(C23&gt;=44,C15&lt;1.5,C29&lt;4.5,C22&lt;6.5,C13&lt;19,C28&lt;24,C26&gt;=3,C26&lt;14,C20&lt;0.75),0.939,IF(AND(C23&gt;=44,C15&lt;1.5,C29&lt;4.5,C22&lt;6.5,C13&lt;19,C28&lt;24,C21&gt;=10,C26&lt;14,C20&gt;=17.5),0.958,IF(AND(C23&gt;=44,C15&lt;1.5,C29&lt;4.5,C22&lt;6.5,C13&lt;19,C28&gt;=28,C21&gt;=30),1.003,IF(AND(C23&gt;=44,C15&lt;1.5,C29&lt;4.5,C22&gt;=6.5,C13&lt;2,C19&gt;=73,C14&gt;=1.5),1.047,IF(AND(C23&gt;=44,C15&lt;1.5,C29&lt;4.5,C22&gt;=6.5,C22&lt;27.5,C13&lt;19,C10&gt;=8,C19&lt;73),1.068,IF(AND(C23&gt;=44,C15&lt;1.5,C29&lt;4.5,C22&lt;6.5,C13&lt;19,C10&lt;43,C19&lt;48,C28&gt;=32,C21&lt;1.5),1.077,IF(AND(C23&gt;=44,C15&lt;1.5,C29&lt;4.5,C22&lt;6.5,C13&lt;19,C10&lt;43,C28&gt;=28,C28&lt;32,C21&lt;30),1.107,IF(AND(C23&gt;=44,C15&lt;1.5,C29&lt;4.5,C22&lt;6.5,C13&lt;19,C19&gt;=93,C28&lt;24,C26&lt;14,C20&gt;=0.75,C20&lt;17.5),1.107,IF(AND(C23&gt;=44,C15&lt;1.5,C29&lt;4.5,C13&gt;=19,C10&lt;23,C26&gt;=9),1.14,IF(AND(C23&gt;=44,C15&lt;1.5,C29&gt;=4.5,C22&gt;=21.5,C19&gt;=48),1.151,IF(AND(C23&gt;=44,C15&lt;1.5,C29&lt;4.5,C22&lt;6.5,C13&lt;19,C10&gt;=43,C28&gt;=28,C21&lt;30),1.173,IF(AND(C23&gt;=44,C15&gt;=1.5,C28&gt;=13,C21&gt;=7.5,C12&gt;=1),1.174,IF(AND(C23&gt;=44,C15&lt;1.5,C29&lt;4.5,C13&gt;=19,C10&gt;=23,C11&lt;10),1.188,IF(AND(C23&gt;=44,C15&gt;=1.5,C28&lt;13,C21&gt;=7.5,C26&lt;7),1.211,IF(AND(C23&gt;=44,C15&gt;=1.5,C21&lt;6,C24&lt;2),1.225,IF(AND(C23&gt;=44,C15&lt;1.5,C29&lt;4.5,C22&lt;6.5,C13&lt;19,C28&lt;24,C21&lt;10,C26&lt;14,C20&gt;=17.5),1.249,IF(AND(C23&gt;=44,C15&lt;1.5,C29&lt;4.5,C22&lt;6.5,C13&lt;19,C28&lt;24,C26&lt;3,C20&lt;0.75),1.281,IF(AND(C23&gt;=44,C15&lt;1.5,C29&lt;4.5,C22&gt;=6.5,C13&lt;19,C19&gt;=73,C14&lt;1.5),1.363,IF(AND(C23&gt;=44,C15&gt;=1.5,C28&lt;13,C21&gt;=7.5,C26&gt;=7),1.39,IF(AND(C23&gt;=44,C15&lt;1.5,C29&lt;4.5,C13&gt;=19,C10&gt;=23,C11&gt;=10),1.571,""))))))))))))))))))))))))))))))))))))))))))))))</f>
        <v>0.48299999999999998</v>
      </c>
      <c r="D81" s="20">
        <f t="shared" si="14"/>
        <v>5.6000000000000001E-2</v>
      </c>
      <c r="E81" s="20">
        <f t="shared" si="14"/>
        <v>5.6000000000000001E-2</v>
      </c>
      <c r="F81" s="20">
        <f t="shared" si="14"/>
        <v>5.6000000000000001E-2</v>
      </c>
      <c r="G81" s="20">
        <f t="shared" si="14"/>
        <v>5.6000000000000001E-2</v>
      </c>
      <c r="H81" s="20">
        <f t="shared" si="14"/>
        <v>5.6000000000000001E-2</v>
      </c>
      <c r="I81" s="20">
        <f t="shared" si="14"/>
        <v>5.6000000000000001E-2</v>
      </c>
      <c r="J81" s="20">
        <f t="shared" si="14"/>
        <v>5.6000000000000001E-2</v>
      </c>
      <c r="K81" s="20">
        <f t="shared" si="14"/>
        <v>5.6000000000000001E-2</v>
      </c>
      <c r="L81" s="20">
        <f t="shared" si="14"/>
        <v>5.6000000000000001E-2</v>
      </c>
      <c r="M81" s="20">
        <f t="shared" si="14"/>
        <v>5.6000000000000001E-2</v>
      </c>
      <c r="N81" s="20">
        <f t="shared" si="14"/>
        <v>5.6000000000000001E-2</v>
      </c>
      <c r="O81" s="20">
        <f t="shared" si="14"/>
        <v>5.6000000000000001E-2</v>
      </c>
      <c r="P81" s="20">
        <f t="shared" si="14"/>
        <v>5.6000000000000001E-2</v>
      </c>
      <c r="Q81" s="20">
        <f t="shared" si="14"/>
        <v>5.6000000000000001E-2</v>
      </c>
      <c r="R81" s="20">
        <f t="shared" si="14"/>
        <v>5.6000000000000001E-2</v>
      </c>
      <c r="S81" s="20">
        <f t="shared" si="14"/>
        <v>5.6000000000000001E-2</v>
      </c>
      <c r="T81" s="20">
        <f t="shared" si="14"/>
        <v>5.6000000000000001E-2</v>
      </c>
      <c r="U81" s="20">
        <f t="shared" si="14"/>
        <v>5.6000000000000001E-2</v>
      </c>
      <c r="V81" s="20">
        <f t="shared" si="14"/>
        <v>5.6000000000000001E-2</v>
      </c>
      <c r="W81" s="20">
        <f t="shared" si="14"/>
        <v>5.6000000000000001E-2</v>
      </c>
      <c r="X81" s="20">
        <f t="shared" si="14"/>
        <v>5.6000000000000001E-2</v>
      </c>
      <c r="Y81" s="20">
        <f t="shared" si="14"/>
        <v>5.6000000000000001E-2</v>
      </c>
      <c r="Z81" s="20">
        <f t="shared" si="14"/>
        <v>5.6000000000000001E-2</v>
      </c>
      <c r="AA81" s="20">
        <f t="shared" si="14"/>
        <v>5.6000000000000001E-2</v>
      </c>
      <c r="AB81" s="20">
        <f t="shared" si="14"/>
        <v>5.6000000000000001E-2</v>
      </c>
      <c r="AC81" s="20">
        <f t="shared" si="14"/>
        <v>5.6000000000000001E-2</v>
      </c>
      <c r="AD81" s="20">
        <f t="shared" si="14"/>
        <v>5.6000000000000001E-2</v>
      </c>
      <c r="AE81" s="20">
        <f t="shared" si="14"/>
        <v>5.6000000000000001E-2</v>
      </c>
      <c r="AF81" s="20">
        <f t="shared" si="14"/>
        <v>5.6000000000000001E-2</v>
      </c>
      <c r="AG81" s="20">
        <f t="shared" si="14"/>
        <v>5.6000000000000001E-2</v>
      </c>
      <c r="AH81" s="20">
        <f t="shared" si="14"/>
        <v>5.6000000000000001E-2</v>
      </c>
      <c r="AI81" s="20">
        <f t="shared" si="14"/>
        <v>5.6000000000000001E-2</v>
      </c>
      <c r="AJ81" s="20">
        <f t="shared" si="14"/>
        <v>5.6000000000000001E-2</v>
      </c>
      <c r="AK81" s="20">
        <f t="shared" si="14"/>
        <v>5.6000000000000001E-2</v>
      </c>
      <c r="AL81" s="20">
        <f t="shared" si="14"/>
        <v>5.6000000000000001E-2</v>
      </c>
      <c r="AM81" s="20">
        <f t="shared" si="14"/>
        <v>5.6000000000000001E-2</v>
      </c>
      <c r="AN81" s="20">
        <f t="shared" si="14"/>
        <v>5.6000000000000001E-2</v>
      </c>
      <c r="AO81" s="20">
        <f t="shared" si="14"/>
        <v>5.6000000000000001E-2</v>
      </c>
      <c r="AP81" s="20">
        <f t="shared" si="14"/>
        <v>5.6000000000000001E-2</v>
      </c>
      <c r="AQ81" s="20">
        <f t="shared" si="14"/>
        <v>5.6000000000000001E-2</v>
      </c>
      <c r="AR81" s="20">
        <f t="shared" si="14"/>
        <v>5.6000000000000001E-2</v>
      </c>
      <c r="AS81" s="20">
        <f t="shared" si="14"/>
        <v>5.6000000000000001E-2</v>
      </c>
      <c r="AT81" s="20">
        <f t="shared" si="14"/>
        <v>5.6000000000000001E-2</v>
      </c>
      <c r="AU81" s="20">
        <f t="shared" si="14"/>
        <v>5.6000000000000001E-2</v>
      </c>
      <c r="AV81" s="20">
        <f t="shared" si="14"/>
        <v>5.6000000000000001E-2</v>
      </c>
      <c r="AW81" s="20">
        <f t="shared" si="14"/>
        <v>5.6000000000000001E-2</v>
      </c>
      <c r="AX81" s="20">
        <f t="shared" si="14"/>
        <v>5.6000000000000001E-2</v>
      </c>
    </row>
    <row r="82" spans="1:50" x14ac:dyDescent="0.35">
      <c r="A82" s="1" t="s">
        <v>46</v>
      </c>
      <c r="B82" s="20">
        <f>IF(AND(B23&gt;=51,B26&lt;5,B29&gt;=5.5,B19&lt;73,B10&lt;2,B28&lt;38),0,IF(AND(B23&lt;51,B19&lt;14,B10&lt;3),0.017,IF(AND(B23&lt;51,B19&gt;=14,B10&lt;3),0.159,IF(AND(B23&gt;=51,B26&lt;5,B29&gt;=5.5,B19&lt;73,B10&gt;=2,B28&lt;38),0.267,IF(AND(B23&gt;=48,B23&lt;51,B26&gt;=3,B19&lt;43,B10&gt;=9,B28&gt;=18),0.322,IF(AND(B23&lt;51,B26&lt;3,B13&lt;12,B10&gt;=3,B28&lt;53),0.437,IF(AND(B23&gt;=51,B26&lt;6,B29&lt;5.5,B13&lt;8,B19&lt;53,B11&lt;2,B20&lt;5.5),0.461,IF(AND(B23&gt;=51,B26&lt;5,B29&gt;=5.5,B19&lt;73,B28&gt;=38),0.47,IF(AND(B23&lt;51,B26&gt;=3,B19&lt;43,B10&gt;=3,B10&lt;9,B28&gt;=18),0.506,IF(AND(B23&gt;=51,B26&lt;17,B29&lt;5.5,B13&gt;=3,B13&lt;12,B11&gt;=2,B21&lt;3.5),0.529,IF(AND(B23&lt;51,B26&lt;3,B13&gt;=12,B10&gt;=3,B28&lt;53),0.558,IF(AND(B23&gt;=51,B26&lt;17,B29&lt;5.5,B13&lt;12,B11&lt;2,B20&gt;=52.5),0.577,IF(AND(B23&gt;=51,B26&gt;=8,B26&lt;17,B29&lt;5.5,B13&lt;8,B19&gt;=53,B11&lt;2,B20&lt;5.5),0.58,IF(AND(B23&lt;27,B26&gt;=3,B19&lt;43,B10&gt;=9,B28&gt;=18),0.598,IF(AND(B23&gt;=51,B26&gt;=5,B29&gt;=5.5,B19&lt;55),0.632,IF(AND(B23&gt;=51,B26&lt;17,B29&lt;5.5,B13&lt;12,B11&lt;2,B10&lt;38,B28&gt;=57,B20&gt;=5.5,B20&lt;52.5),0.633,IF(AND(B23&gt;=51,B26&gt;=6,B26&lt;17,B29&lt;5.5,B13&lt;8,B19&lt;53,B11&lt;2,B20&lt;5.5),0.655,IF(AND(B23&gt;=51,B26&lt;17,B29&lt;5.5,B13&lt;12,B11&lt;2,B10&gt;=38,B20&gt;=5.5,B20&lt;52.5),0.685,IF(AND(B23&gt;=51,B26&lt;17,B29&lt;5.5,B13&gt;=3,B13&lt;12,B11&gt;=7,B20&gt;=0.25,B21&gt;=3.5),0.685,IF(AND(B23&gt;=51,B23&lt;92,B26&lt;10,B29&gt;=1.25,B29&lt;5.5,B13&gt;=12,B19&gt;=48),0.691,IF(AND(B23&gt;=27,B23&lt;48,B26&gt;=3,B19&lt;43,B10&gt;=9,B28&gt;=18),0.7,IF(AND(B23&gt;=51,B26&lt;8,B29&lt;5.5,B13&lt;8,B19&gt;=53,B11&lt;2,B20&lt;5.5,B21&gt;=7,B25&lt;3),0.719,IF(AND(B23&lt;51,B26&gt;=3,B10&gt;=3,B28&lt;18,B25&gt;=3),0.74,IF(AND(B23&lt;51,B26&lt;3,B10&gt;=3,B28&gt;=53),0.751,IF(AND(B23&gt;=51,B26&lt;8,B29&lt;5.5,B13&lt;8,B19&gt;=53,B11&lt;2,B20&lt;5.5,B21&lt;7,B25&lt;3),0.837,IF(AND(B23&gt;=51,B26&lt;17,B29&lt;0.75,B13&lt;12,B11&lt;2,B10&lt;38,B28&lt;57,B20&gt;=5.5,B20&lt;52.5),0.844,IF(AND(B23&gt;=51,B23&lt;92,B26&lt;17,B29&gt;=1.25,B29&lt;5.5,B13&gt;=12,B19&lt;48,B22&gt;=0.25),0.869,IF(AND(B23&gt;=87,B26&lt;17,B29&gt;=0.75,B29&lt;5.5,B13&lt;12,B11&lt;2,B10&lt;38,B28&lt;57,B20&gt;=5.5,B20&lt;52.5,B21&lt;14),0.874,IF(AND(B23&gt;=51,B26&lt;17,B29&lt;5.5,B13&gt;=3,B13&lt;12,B11&gt;=2,B11&lt;7,B20&gt;=0.25,B21&gt;=3.5),0.928,IF(AND(B23&gt;=51,B26&gt;=5,B29&gt;=5.5,B19&gt;=55,B10&lt;2),0.933,IF(AND(B23&gt;=51,B26&lt;8,B29&lt;5.5,B13&lt;8,B19&gt;=53,B11&lt;2,B20&lt;5.5,B25&gt;=3),0.946,IF(AND(B23&gt;=51,B23&lt;92,B26&gt;=10,B26&lt;17,B29&gt;=1.25,B29&lt;5.5,B13&gt;=12,B19&gt;=48),0.991,IF(AND(B23&gt;=51,B26&lt;17,B29&lt;5.5,B13&lt;3,B11&gt;=2,B22&lt;15),1.016,IF(AND(B23&gt;=51,B26&lt;17,B29&lt;5.5,B13&gt;=8,B13&lt;12,B11&lt;2,B20&lt;5.5),1.035,IF(AND(B23&gt;=92,B26&lt;17,B29&lt;5.5,B13&gt;=12,B11&lt;3,B15&lt;1),1.04,IF(AND(B23&lt;51,B26&gt;=3,B19&gt;=43,B10&gt;=3,B28&gt;=18),1.047,IF(AND(B23&gt;=51,B23&lt;92,B26&lt;17,B29&gt;=1.25,B29&lt;5.5,B13&gt;=12,B19&lt;48,B22&lt;0.25),1.06,IF(AND(B23&lt;51,B26&gt;=3,B10&gt;=3,B28&lt;18,B25&lt;3),1.061,IF(AND(B23&gt;=87,B26&lt;17,B29&gt;=0.75,B29&lt;5.5,B13&lt;12,B11&lt;2,B10&lt;38,B28&lt;57,B20&gt;=5.5,B20&lt;52.5,B21&gt;=14),1.075,IF(AND(B23&gt;=51,B26&lt;5,B29&gt;=5.5,B19&gt;=73),1.107,IF(AND(B23&gt;=51,B23&lt;87,B26&lt;17,B29&gt;=0.75,B29&lt;5.5,B13&lt;12,B11&lt;2,B10&lt;38,B28&lt;57,B20&gt;=5.5,B20&lt;52.5),1.114,IF(AND(B23&gt;=51,B26&gt;=5,B29&gt;=5.5,B19&gt;=55,B10&gt;=2),1.14,IF(AND(B23&gt;=51,B26&lt;17,B29&lt;5.5,B13&gt;=3,B13&lt;12,B11&gt;=2,B20&lt;0.25,B21&gt;=3.5),1.141,IF(AND(B23&gt;=51,B26&gt;=17,B29&lt;5.5,B28&gt;=18),1.145,IF(AND(B23&gt;=51,B23&lt;92,B26&lt;17,B29&lt;1.25,B13&gt;=12),1.16,IF(AND(B23&gt;=51,B26&lt;17,B29&lt;5.5,B13&lt;3,B19&lt;63,B11&gt;=2,B22&gt;=15),1.198,IF(AND(B23&gt;=92,B26&lt;17,B29&lt;5.5,B13&gt;=12,B11&lt;3,B15&gt;=1),1.331,IF(AND(B23&gt;=51,B26&gt;=17,B29&lt;5.5,B28&lt;18),1.369,IF(AND(B23&gt;=92,B26&lt;17,B29&lt;5.5,B13&gt;=12,B11&gt;=3),1.464,IF(AND(B23&gt;=51,B26&lt;17,B29&lt;5.5,B13&lt;3,B19&gt;=63,B11&gt;=2,B22&gt;=15),1.571,""))))))))))))))))))))))))))))))))))))))))))))))))))</f>
        <v>1.145</v>
      </c>
      <c r="C82" s="20">
        <f t="shared" ref="C82:AX82" si="15">IF(AND(C23&gt;=51,C26&lt;5,C29&gt;=5.5,C19&lt;73,C10&lt;2,C28&lt;38),0,IF(AND(C23&lt;51,C19&lt;14,C10&lt;3),0.017,IF(AND(C23&lt;51,C19&gt;=14,C10&lt;3),0.159,IF(AND(C23&gt;=51,C26&lt;5,C29&gt;=5.5,C19&lt;73,C10&gt;=2,C28&lt;38),0.267,IF(AND(C23&gt;=48,C23&lt;51,C26&gt;=3,C19&lt;43,C10&gt;=9,C28&gt;=18),0.322,IF(AND(C23&lt;51,C26&lt;3,C13&lt;12,C10&gt;=3,C28&lt;53),0.437,IF(AND(C23&gt;=51,C26&lt;6,C29&lt;5.5,C13&lt;8,C19&lt;53,C11&lt;2,C20&lt;5.5),0.461,IF(AND(C23&gt;=51,C26&lt;5,C29&gt;=5.5,C19&lt;73,C28&gt;=38),0.47,IF(AND(C23&lt;51,C26&gt;=3,C19&lt;43,C10&gt;=3,C10&lt;9,C28&gt;=18),0.506,IF(AND(C23&gt;=51,C26&lt;17,C29&lt;5.5,C13&gt;=3,C13&lt;12,C11&gt;=2,C21&lt;3.5),0.529,IF(AND(C23&lt;51,C26&lt;3,C13&gt;=12,C10&gt;=3,C28&lt;53),0.558,IF(AND(C23&gt;=51,C26&lt;17,C29&lt;5.5,C13&lt;12,C11&lt;2,C20&gt;=52.5),0.577,IF(AND(C23&gt;=51,C26&gt;=8,C26&lt;17,C29&lt;5.5,C13&lt;8,C19&gt;=53,C11&lt;2,C20&lt;5.5),0.58,IF(AND(C23&lt;27,C26&gt;=3,C19&lt;43,C10&gt;=9,C28&gt;=18),0.598,IF(AND(C23&gt;=51,C26&gt;=5,C29&gt;=5.5,C19&lt;55),0.632,IF(AND(C23&gt;=51,C26&lt;17,C29&lt;5.5,C13&lt;12,C11&lt;2,C10&lt;38,C28&gt;=57,C20&gt;=5.5,C20&lt;52.5),0.633,IF(AND(C23&gt;=51,C26&gt;=6,C26&lt;17,C29&lt;5.5,C13&lt;8,C19&lt;53,C11&lt;2,C20&lt;5.5),0.655,IF(AND(C23&gt;=51,C26&lt;17,C29&lt;5.5,C13&lt;12,C11&lt;2,C10&gt;=38,C20&gt;=5.5,C20&lt;52.5),0.685,IF(AND(C23&gt;=51,C26&lt;17,C29&lt;5.5,C13&gt;=3,C13&lt;12,C11&gt;=7,C20&gt;=0.25,C21&gt;=3.5),0.685,IF(AND(C23&gt;=51,C23&lt;92,C26&lt;10,C29&gt;=1.25,C29&lt;5.5,C13&gt;=12,C19&gt;=48),0.691,IF(AND(C23&gt;=27,C23&lt;48,C26&gt;=3,C19&lt;43,C10&gt;=9,C28&gt;=18),0.7,IF(AND(C23&gt;=51,C26&lt;8,C29&lt;5.5,C13&lt;8,C19&gt;=53,C11&lt;2,C20&lt;5.5,C21&gt;=7,C25&lt;3),0.719,IF(AND(C23&lt;51,C26&gt;=3,C10&gt;=3,C28&lt;18,C25&gt;=3),0.74,IF(AND(C23&lt;51,C26&lt;3,C10&gt;=3,C28&gt;=53),0.751,IF(AND(C23&gt;=51,C26&lt;8,C29&lt;5.5,C13&lt;8,C19&gt;=53,C11&lt;2,C20&lt;5.5,C21&lt;7,C25&lt;3),0.837,IF(AND(C23&gt;=51,C26&lt;17,C29&lt;0.75,C13&lt;12,C11&lt;2,C10&lt;38,C28&lt;57,C20&gt;=5.5,C20&lt;52.5),0.844,IF(AND(C23&gt;=51,C23&lt;92,C26&lt;17,C29&gt;=1.25,C29&lt;5.5,C13&gt;=12,C19&lt;48,C22&gt;=0.25),0.869,IF(AND(C23&gt;=87,C26&lt;17,C29&gt;=0.75,C29&lt;5.5,C13&lt;12,C11&lt;2,C10&lt;38,C28&lt;57,C20&gt;=5.5,C20&lt;52.5,C21&lt;14),0.874,IF(AND(C23&gt;=51,C26&lt;17,C29&lt;5.5,C13&gt;=3,C13&lt;12,C11&gt;=2,C11&lt;7,C20&gt;=0.25,C21&gt;=3.5),0.928,IF(AND(C23&gt;=51,C26&gt;=5,C29&gt;=5.5,C19&gt;=55,C10&lt;2),0.933,IF(AND(C23&gt;=51,C26&lt;8,C29&lt;5.5,C13&lt;8,C19&gt;=53,C11&lt;2,C20&lt;5.5,C25&gt;=3),0.946,IF(AND(C23&gt;=51,C23&lt;92,C26&gt;=10,C26&lt;17,C29&gt;=1.25,C29&lt;5.5,C13&gt;=12,C19&gt;=48),0.991,IF(AND(C23&gt;=51,C26&lt;17,C29&lt;5.5,C13&lt;3,C11&gt;=2,C22&lt;15),1.016,IF(AND(C23&gt;=51,C26&lt;17,C29&lt;5.5,C13&gt;=8,C13&lt;12,C11&lt;2,C20&lt;5.5),1.035,IF(AND(C23&gt;=92,C26&lt;17,C29&lt;5.5,C13&gt;=12,C11&lt;3,C15&lt;1),1.04,IF(AND(C23&lt;51,C26&gt;=3,C19&gt;=43,C10&gt;=3,C28&gt;=18),1.047,IF(AND(C23&gt;=51,C23&lt;92,C26&lt;17,C29&gt;=1.25,C29&lt;5.5,C13&gt;=12,C19&lt;48,C22&lt;0.25),1.06,IF(AND(C23&lt;51,C26&gt;=3,C10&gt;=3,C28&lt;18,C25&lt;3),1.061,IF(AND(C23&gt;=87,C26&lt;17,C29&gt;=0.75,C29&lt;5.5,C13&lt;12,C11&lt;2,C10&lt;38,C28&lt;57,C20&gt;=5.5,C20&lt;52.5,C21&gt;=14),1.075,IF(AND(C23&gt;=51,C26&lt;5,C29&gt;=5.5,C19&gt;=73),1.107,IF(AND(C23&gt;=51,C23&lt;87,C26&lt;17,C29&gt;=0.75,C29&lt;5.5,C13&lt;12,C11&lt;2,C10&lt;38,C28&lt;57,C20&gt;=5.5,C20&lt;52.5),1.114,IF(AND(C23&gt;=51,C26&gt;=5,C29&gt;=5.5,C19&gt;=55,C10&gt;=2),1.14,IF(AND(C23&gt;=51,C26&lt;17,C29&lt;5.5,C13&gt;=3,C13&lt;12,C11&gt;=2,C20&lt;0.25,C21&gt;=3.5),1.141,IF(AND(C23&gt;=51,C26&gt;=17,C29&lt;5.5,C28&gt;=18),1.145,IF(AND(C23&gt;=51,C23&lt;92,C26&lt;17,C29&lt;1.25,C13&gt;=12),1.16,IF(AND(C23&gt;=51,C26&lt;17,C29&lt;5.5,C13&lt;3,C19&lt;63,C11&gt;=2,C22&gt;=15),1.198,IF(AND(C23&gt;=92,C26&lt;17,C29&lt;5.5,C13&gt;=12,C11&lt;3,C15&gt;=1),1.331,IF(AND(C23&gt;=51,C26&gt;=17,C29&lt;5.5,C28&lt;18),1.369,IF(AND(C23&gt;=92,C26&lt;17,C29&lt;5.5,C13&gt;=12,C11&gt;=3),1.464,IF(AND(C23&gt;=51,C26&lt;17,C29&lt;5.5,C13&lt;3,C19&gt;=63,C11&gt;=2,C22&gt;=15),1.571,""))))))))))))))))))))))))))))))))))))))))))))))))))</f>
        <v>0.52900000000000003</v>
      </c>
      <c r="D82" s="20">
        <f t="shared" si="15"/>
        <v>1.7000000000000001E-2</v>
      </c>
      <c r="E82" s="20">
        <f t="shared" si="15"/>
        <v>1.7000000000000001E-2</v>
      </c>
      <c r="F82" s="20">
        <f t="shared" si="15"/>
        <v>1.7000000000000001E-2</v>
      </c>
      <c r="G82" s="20">
        <f t="shared" si="15"/>
        <v>1.7000000000000001E-2</v>
      </c>
      <c r="H82" s="20">
        <f t="shared" si="15"/>
        <v>1.7000000000000001E-2</v>
      </c>
      <c r="I82" s="20">
        <f t="shared" si="15"/>
        <v>1.7000000000000001E-2</v>
      </c>
      <c r="J82" s="20">
        <f t="shared" si="15"/>
        <v>1.7000000000000001E-2</v>
      </c>
      <c r="K82" s="20">
        <f t="shared" si="15"/>
        <v>1.7000000000000001E-2</v>
      </c>
      <c r="L82" s="20">
        <f t="shared" si="15"/>
        <v>1.7000000000000001E-2</v>
      </c>
      <c r="M82" s="20">
        <f t="shared" si="15"/>
        <v>1.7000000000000001E-2</v>
      </c>
      <c r="N82" s="20">
        <f t="shared" si="15"/>
        <v>1.7000000000000001E-2</v>
      </c>
      <c r="O82" s="20">
        <f t="shared" si="15"/>
        <v>1.7000000000000001E-2</v>
      </c>
      <c r="P82" s="20">
        <f t="shared" si="15"/>
        <v>1.7000000000000001E-2</v>
      </c>
      <c r="Q82" s="20">
        <f t="shared" si="15"/>
        <v>1.7000000000000001E-2</v>
      </c>
      <c r="R82" s="20">
        <f t="shared" si="15"/>
        <v>1.7000000000000001E-2</v>
      </c>
      <c r="S82" s="20">
        <f t="shared" si="15"/>
        <v>1.7000000000000001E-2</v>
      </c>
      <c r="T82" s="20">
        <f t="shared" si="15"/>
        <v>1.7000000000000001E-2</v>
      </c>
      <c r="U82" s="20">
        <f t="shared" si="15"/>
        <v>1.7000000000000001E-2</v>
      </c>
      <c r="V82" s="20">
        <f t="shared" si="15"/>
        <v>1.7000000000000001E-2</v>
      </c>
      <c r="W82" s="20">
        <f t="shared" si="15"/>
        <v>1.7000000000000001E-2</v>
      </c>
      <c r="X82" s="20">
        <f t="shared" si="15"/>
        <v>1.7000000000000001E-2</v>
      </c>
      <c r="Y82" s="20">
        <f t="shared" si="15"/>
        <v>1.7000000000000001E-2</v>
      </c>
      <c r="Z82" s="20">
        <f t="shared" si="15"/>
        <v>1.7000000000000001E-2</v>
      </c>
      <c r="AA82" s="20">
        <f t="shared" si="15"/>
        <v>1.7000000000000001E-2</v>
      </c>
      <c r="AB82" s="20">
        <f t="shared" si="15"/>
        <v>1.7000000000000001E-2</v>
      </c>
      <c r="AC82" s="20">
        <f t="shared" si="15"/>
        <v>1.7000000000000001E-2</v>
      </c>
      <c r="AD82" s="20">
        <f t="shared" si="15"/>
        <v>1.7000000000000001E-2</v>
      </c>
      <c r="AE82" s="20">
        <f t="shared" si="15"/>
        <v>1.7000000000000001E-2</v>
      </c>
      <c r="AF82" s="20">
        <f t="shared" si="15"/>
        <v>1.7000000000000001E-2</v>
      </c>
      <c r="AG82" s="20">
        <f t="shared" si="15"/>
        <v>1.7000000000000001E-2</v>
      </c>
      <c r="AH82" s="20">
        <f t="shared" si="15"/>
        <v>1.7000000000000001E-2</v>
      </c>
      <c r="AI82" s="20">
        <f t="shared" si="15"/>
        <v>1.7000000000000001E-2</v>
      </c>
      <c r="AJ82" s="20">
        <f t="shared" si="15"/>
        <v>1.7000000000000001E-2</v>
      </c>
      <c r="AK82" s="20">
        <f t="shared" si="15"/>
        <v>1.7000000000000001E-2</v>
      </c>
      <c r="AL82" s="20">
        <f t="shared" si="15"/>
        <v>1.7000000000000001E-2</v>
      </c>
      <c r="AM82" s="20">
        <f t="shared" si="15"/>
        <v>1.7000000000000001E-2</v>
      </c>
      <c r="AN82" s="20">
        <f t="shared" si="15"/>
        <v>1.7000000000000001E-2</v>
      </c>
      <c r="AO82" s="20">
        <f t="shared" si="15"/>
        <v>1.7000000000000001E-2</v>
      </c>
      <c r="AP82" s="20">
        <f t="shared" si="15"/>
        <v>1.7000000000000001E-2</v>
      </c>
      <c r="AQ82" s="20">
        <f t="shared" si="15"/>
        <v>1.7000000000000001E-2</v>
      </c>
      <c r="AR82" s="20">
        <f t="shared" si="15"/>
        <v>1.7000000000000001E-2</v>
      </c>
      <c r="AS82" s="20">
        <f t="shared" si="15"/>
        <v>1.7000000000000001E-2</v>
      </c>
      <c r="AT82" s="20">
        <f t="shared" si="15"/>
        <v>1.7000000000000001E-2</v>
      </c>
      <c r="AU82" s="20">
        <f t="shared" si="15"/>
        <v>1.7000000000000001E-2</v>
      </c>
      <c r="AV82" s="20">
        <f t="shared" si="15"/>
        <v>1.7000000000000001E-2</v>
      </c>
      <c r="AW82" s="20">
        <f t="shared" si="15"/>
        <v>1.7000000000000001E-2</v>
      </c>
      <c r="AX82" s="20">
        <f t="shared" si="15"/>
        <v>1.7000000000000001E-2</v>
      </c>
    </row>
    <row r="83" spans="1:50" x14ac:dyDescent="0.35">
      <c r="A83" s="1" t="s">
        <v>47</v>
      </c>
      <c r="B83" s="20">
        <f>IF(AND(B23&gt;=32,B29&gt;=4.5,B26&lt;17,B19&lt;63,B20&gt;=47.5),0,IF(AND(B23&lt;32,B10&lt;3),0.048,IF(AND(B23&gt;=32,B29&gt;=4.5,B26&lt;1,B19&lt;63,B20&lt;2.8),0.29,IF(AND(B23&lt;32,B10&gt;=3,B10&lt;30,B20&lt;5.3),0.399,IF(AND(B23&gt;=32,B29&gt;=4.5,B26&gt;=1,B26&lt;17,B19&lt;63,B20&lt;2.8),0.435,IF(AND(B23&gt;=60,B29&lt;4.5,B26&lt;17,B14&lt;33,B13&lt;9,B21&lt;3.5,B10&lt;2),0.517,IF(AND(B23&lt;32,B10&gt;=3,B10&lt;30,B20&gt;=5.3),0.524,IF(AND(B23&gt;=32,B23&lt;56,B29&lt;4.5,B26&lt;17,B19&lt;33,B21&gt;=2,B22&lt;4.5),0.528,IF(AND(B23&gt;=32,B23&lt;60,B29&lt;4.5,B26&lt;17,B21&lt;2,B22&gt;=2.5,B22&lt;4.5),0.541,IF(AND(B23&gt;=60,B29&lt;4.5,B26&lt;17,B14&lt;33,B13&gt;=9,B19&lt;73,B15&gt;=4,B15&lt;7.5),0.548,IF(AND(B23&lt;32,B10&gt;=30,B12&gt;=1),0.557,IF(AND(B23&gt;=32,B29&gt;=4.5,B26&lt;17,B19&lt;63,B10&lt;30,B20&gt;=2.8,B20&lt;47.5),0.576,IF(AND(B23&gt;=32,B23&lt;60,B29&lt;4.5,B26&lt;17,B13&lt;1,B19&gt;=33,B21&gt;=2,B22&lt;4.5),0.595,IF(AND(B23&gt;=60,B29&lt;2.5,B26&lt;17,B14&lt;33,B13&lt;9,B21&gt;=3.5,B21&lt;27.5,B22&gt;=0.5,B22&lt;27.5),0.678,IF(AND(B23&gt;=60,B29&gt;=2.5,B29&lt;4.5,B26&lt;17,B14&lt;33,B13&lt;4,B21&gt;=3.5,B21&lt;6.5),0.71,IF(AND(B23&gt;=32,B23&lt;60,B29&lt;4.5,B26&lt;17,B13&gt;=1,B19&gt;=33,B21&gt;=2,B22&lt;4.5),0.73,IF(AND(B23&gt;=60,B29&lt;4.5,B26&lt;17,B14&lt;33,B13&lt;9,B19&gt;=28,B21&lt;3.5,B10&gt;=2,B11&lt;6),0.732,IF(AND(B23&gt;=37,B23&lt;60,B29&lt;4.5,B26&lt;17,B22&gt;=4.5,B11&gt;=11),0.735,IF(AND(B23&gt;=60,B29&gt;=1,B29&lt;4.5,B26&lt;17,B14&lt;33,B13&gt;=9,B19&gt;=53,B19&lt;73,B21&lt;30,B15&lt;1,B12&gt;=1),0.741,IF(AND(B23&gt;=32,B29&gt;=4.5,B26&lt;17,B19&gt;=63,B19&lt;73),0.758,IF(AND(B23&lt;32,B10&gt;=30,B12&lt;1),0.785,IF(AND(B23&gt;=60,B29&lt;2.5,B26&lt;17,B14&lt;33,B13&lt;9,B21&gt;=3.5,B21&lt;27.5,B22&gt;=27.5),0.83,IF(AND(B23&gt;=32,B23&lt;60,B29&lt;4.5,B26&lt;3,B21&lt;2,B22&lt;2.5),0.83,IF(AND(B23&gt;=32,B29&gt;=4.5,B26&lt;17,B19&lt;63,B10&gt;=30,B20&gt;=2.8,B20&lt;47.5),0.836,IF(AND(B23&gt;=56,B23&lt;60,B29&lt;4.5,B26&lt;17,B19&lt;33,B21&gt;=2,B22&lt;4.5),0.886,IF(AND(B23&gt;=60,B29&lt;2.5,B26&lt;17,B14&lt;33,B13&lt;9,B21&gt;=3.5,B22&lt;0.5,B10&lt;18),0.901,IF(AND(B23&gt;=60,B29&gt;=2.5,B29&lt;4.5,B26&lt;2,B14&lt;33,B13&lt;4,B19&lt;68,B21&gt;=6.5),0.909,IF(AND(B23&gt;=60,B29&lt;4.5,B26&lt;17,B14&gt;=12,B14&lt;33,B13&gt;=9,B19&lt;53,B15&lt;1),0.916,IF(AND(B23&gt;=37,B23&lt;60,B29&lt;4.5,B26&lt;17,B22&gt;=4.5,B11&lt;11),0.956,IF(AND(B23&gt;=60,B29&lt;4.5,B26&lt;17,B14&gt;=33,B15&gt;=2.5,B12&lt;1),0.964,IF(AND(B23&gt;=32,B23&lt;60,B29&lt;4.5,B26&gt;=3,B26&lt;17,B21&lt;2,B22&lt;2.5),0.973,IF(AND(B23&gt;=60,B29&lt;2.5,B26&lt;17,B14&lt;33,B13&lt;9,B21&gt;=27.5,B22&gt;=0.5),0.991,IF(AND(B23&gt;=60,B29&lt;1,B26&lt;17,B14&lt;33,B13&gt;=9,B19&gt;=53,B19&lt;73,B21&lt;30,B15&lt;1,B12&gt;=1),0.991,IF(AND(B23&gt;=60,B29&lt;4.5,B26&lt;17,B14&lt;33,B13&gt;=9,B19&lt;73,B15&gt;=7.5,B12&gt;=7),0.991,IF(AND(B23&gt;=32,B29&gt;=4.5,B26&lt;17,B19&gt;=73),0.998,IF(AND(B23&gt;=60,B29&lt;4.5,B26&lt;17,B14&lt;33,B13&gt;=9,B19&gt;=53,B19&lt;73,B21&gt;=30,B15&lt;1,B12&gt;=1),1.01,IF(AND(B23&gt;=60,B29&lt;4.5,B26&lt;17,B14&lt;12,B13&gt;=9,B19&lt;53,B15&lt;1),1.039,IF(AND(B23&gt;=60,B29&lt;4.5,B26&lt;17,B14&lt;33,B13&gt;=9,B19&gt;=53,B19&lt;73,B15&lt;1,B12&lt;1),1.09,IF(AND(B23&gt;=60,B29&lt;4.5,B26&lt;17,B14&lt;33,B13&lt;9,B19&lt;28,B21&lt;3.5,B10&gt;=2,B11&lt;6),1.107,IF(AND(B23&gt;=32,B29&lt;4.5,B26&gt;=17),1.108,IF(AND(B23&gt;=60,B29&gt;=2.5,B29&lt;4.5,B26&lt;2,B14&lt;33,B13&lt;4,B19&gt;=68,B21&gt;=6.5),1.11,IF(AND(B23&gt;=60,B29&gt;=2.5,B29&lt;4.5,B26&gt;=2,B26&lt;17,B14&lt;33,B13&lt;4,B21&gt;=6.5),1.13,IF(AND(B23&gt;=60,B29&lt;4.5,B26&lt;17,B14&lt;33,B13&lt;9,B21&lt;3.5,B10&gt;=2,B11&gt;=6),1.173,IF(AND(B23&gt;=60,B29&lt;4.5,B26&lt;17,B14&gt;=33,B15&gt;=2.5,B12&gt;=1),1.196,IF(AND(B23&gt;=60,B29&lt;4.5,B26&lt;17,B14&lt;33,B13&gt;=9,B19&lt;73,B15&gt;=1,B15&lt;4),1.218,IF(AND(B23&gt;=60,B29&lt;4.5,B26&lt;17,B14&lt;33,B13&gt;=9,B19&lt;73,B15&gt;=7.5,B12&lt;7),1.234,IF(AND(B23&gt;=60,B29&lt;2.5,B26&lt;17,B14&lt;33,B13&lt;9,B21&gt;=3.5,B22&lt;0.5,B10&gt;=18),1.248,IF(AND(B23&gt;=32,B29&gt;=4.5,B26&gt;=17),1.311,IF(AND(B23&gt;=32,B23&lt;37,B29&lt;4.5,B26&lt;17,B22&gt;=4.5),1.41,IF(AND(B23&gt;=60,B29&lt;4.5,B26&lt;17,B14&lt;33,B13&gt;=9,B19&gt;=73),1.41,IF(AND(B23&gt;=60,B29&lt;4.5,B26&lt;17,B14&gt;=33,B15&lt;2.5),1.521,IF(AND(B23&gt;=60,B29&gt;=2.5,B29&lt;4.5,B26&lt;17,B14&lt;33,B13&gt;=4,B13&lt;9,B21&gt;=3.5),1.571,""))))))))))))))))))))))))))))))))))))))))))))))))))))</f>
        <v>1.1080000000000001</v>
      </c>
      <c r="C83" s="20">
        <f t="shared" ref="C83:AX83" si="16">IF(AND(C23&gt;=32,C29&gt;=4.5,C26&lt;17,C19&lt;63,C20&gt;=47.5),0,IF(AND(C23&lt;32,C10&lt;3),0.048,IF(AND(C23&gt;=32,C29&gt;=4.5,C26&lt;1,C19&lt;63,C20&lt;2.8),0.29,IF(AND(C23&lt;32,C10&gt;=3,C10&lt;30,C20&lt;5.3),0.399,IF(AND(C23&gt;=32,C29&gt;=4.5,C26&gt;=1,C26&lt;17,C19&lt;63,C20&lt;2.8),0.435,IF(AND(C23&gt;=60,C29&lt;4.5,C26&lt;17,C14&lt;33,C13&lt;9,C21&lt;3.5,C10&lt;2),0.517,IF(AND(C23&lt;32,C10&gt;=3,C10&lt;30,C20&gt;=5.3),0.524,IF(AND(C23&gt;=32,C23&lt;56,C29&lt;4.5,C26&lt;17,C19&lt;33,C21&gt;=2,C22&lt;4.5),0.528,IF(AND(C23&gt;=32,C23&lt;60,C29&lt;4.5,C26&lt;17,C21&lt;2,C22&gt;=2.5,C22&lt;4.5),0.541,IF(AND(C23&gt;=60,C29&lt;4.5,C26&lt;17,C14&lt;33,C13&gt;=9,C19&lt;73,C15&gt;=4,C15&lt;7.5),0.548,IF(AND(C23&lt;32,C10&gt;=30,C12&gt;=1),0.557,IF(AND(C23&gt;=32,C29&gt;=4.5,C26&lt;17,C19&lt;63,C10&lt;30,C20&gt;=2.8,C20&lt;47.5),0.576,IF(AND(C23&gt;=32,C23&lt;60,C29&lt;4.5,C26&lt;17,C13&lt;1,C19&gt;=33,C21&gt;=2,C22&lt;4.5),0.595,IF(AND(C23&gt;=60,C29&lt;2.5,C26&lt;17,C14&lt;33,C13&lt;9,C21&gt;=3.5,C21&lt;27.5,C22&gt;=0.5,C22&lt;27.5),0.678,IF(AND(C23&gt;=60,C29&gt;=2.5,C29&lt;4.5,C26&lt;17,C14&lt;33,C13&lt;4,C21&gt;=3.5,C21&lt;6.5),0.71,IF(AND(C23&gt;=32,C23&lt;60,C29&lt;4.5,C26&lt;17,C13&gt;=1,C19&gt;=33,C21&gt;=2,C22&lt;4.5),0.73,IF(AND(C23&gt;=60,C29&lt;4.5,C26&lt;17,C14&lt;33,C13&lt;9,C19&gt;=28,C21&lt;3.5,C10&gt;=2,C11&lt;6),0.732,IF(AND(C23&gt;=37,C23&lt;60,C29&lt;4.5,C26&lt;17,C22&gt;=4.5,C11&gt;=11),0.735,IF(AND(C23&gt;=60,C29&gt;=1,C29&lt;4.5,C26&lt;17,C14&lt;33,C13&gt;=9,C19&gt;=53,C19&lt;73,C21&lt;30,C15&lt;1,C12&gt;=1),0.741,IF(AND(C23&gt;=32,C29&gt;=4.5,C26&lt;17,C19&gt;=63,C19&lt;73),0.758,IF(AND(C23&lt;32,C10&gt;=30,C12&lt;1),0.785,IF(AND(C23&gt;=60,C29&lt;2.5,C26&lt;17,C14&lt;33,C13&lt;9,C21&gt;=3.5,C21&lt;27.5,C22&gt;=27.5),0.83,IF(AND(C23&gt;=32,C23&lt;60,C29&lt;4.5,C26&lt;3,C21&lt;2,C22&lt;2.5),0.83,IF(AND(C23&gt;=32,C29&gt;=4.5,C26&lt;17,C19&lt;63,C10&gt;=30,C20&gt;=2.8,C20&lt;47.5),0.836,IF(AND(C23&gt;=56,C23&lt;60,C29&lt;4.5,C26&lt;17,C19&lt;33,C21&gt;=2,C22&lt;4.5),0.886,IF(AND(C23&gt;=60,C29&lt;2.5,C26&lt;17,C14&lt;33,C13&lt;9,C21&gt;=3.5,C22&lt;0.5,C10&lt;18),0.901,IF(AND(C23&gt;=60,C29&gt;=2.5,C29&lt;4.5,C26&lt;2,C14&lt;33,C13&lt;4,C19&lt;68,C21&gt;=6.5),0.909,IF(AND(C23&gt;=60,C29&lt;4.5,C26&lt;17,C14&gt;=12,C14&lt;33,C13&gt;=9,C19&lt;53,C15&lt;1),0.916,IF(AND(C23&gt;=37,C23&lt;60,C29&lt;4.5,C26&lt;17,C22&gt;=4.5,C11&lt;11),0.956,IF(AND(C23&gt;=60,C29&lt;4.5,C26&lt;17,C14&gt;=33,C15&gt;=2.5,C12&lt;1),0.964,IF(AND(C23&gt;=32,C23&lt;60,C29&lt;4.5,C26&gt;=3,C26&lt;17,C21&lt;2,C22&lt;2.5),0.973,IF(AND(C23&gt;=60,C29&lt;2.5,C26&lt;17,C14&lt;33,C13&lt;9,C21&gt;=27.5,C22&gt;=0.5),0.991,IF(AND(C23&gt;=60,C29&lt;1,C26&lt;17,C14&lt;33,C13&gt;=9,C19&gt;=53,C19&lt;73,C21&lt;30,C15&lt;1,C12&gt;=1),0.991,IF(AND(C23&gt;=60,C29&lt;4.5,C26&lt;17,C14&lt;33,C13&gt;=9,C19&lt;73,C15&gt;=7.5,C12&gt;=7),0.991,IF(AND(C23&gt;=32,C29&gt;=4.5,C26&lt;17,C19&gt;=73),0.998,IF(AND(C23&gt;=60,C29&lt;4.5,C26&lt;17,C14&lt;33,C13&gt;=9,C19&gt;=53,C19&lt;73,C21&gt;=30,C15&lt;1,C12&gt;=1),1.01,IF(AND(C23&gt;=60,C29&lt;4.5,C26&lt;17,C14&lt;12,C13&gt;=9,C19&lt;53,C15&lt;1),1.039,IF(AND(C23&gt;=60,C29&lt;4.5,C26&lt;17,C14&lt;33,C13&gt;=9,C19&gt;=53,C19&lt;73,C15&lt;1,C12&lt;1),1.09,IF(AND(C23&gt;=60,C29&lt;4.5,C26&lt;17,C14&lt;33,C13&lt;9,C19&lt;28,C21&lt;3.5,C10&gt;=2,C11&lt;6),1.107,IF(AND(C23&gt;=32,C29&lt;4.5,C26&gt;=17),1.108,IF(AND(C23&gt;=60,C29&gt;=2.5,C29&lt;4.5,C26&lt;2,C14&lt;33,C13&lt;4,C19&gt;=68,C21&gt;=6.5),1.11,IF(AND(C23&gt;=60,C29&gt;=2.5,C29&lt;4.5,C26&gt;=2,C26&lt;17,C14&lt;33,C13&lt;4,C21&gt;=6.5),1.13,IF(AND(C23&gt;=60,C29&lt;4.5,C26&lt;17,C14&lt;33,C13&lt;9,C21&lt;3.5,C10&gt;=2,C11&gt;=6),1.173,IF(AND(C23&gt;=60,C29&lt;4.5,C26&lt;17,C14&gt;=33,C15&gt;=2.5,C12&gt;=1),1.196,IF(AND(C23&gt;=60,C29&lt;4.5,C26&lt;17,C14&lt;33,C13&gt;=9,C19&lt;73,C15&gt;=1,C15&lt;4),1.218,IF(AND(C23&gt;=60,C29&lt;4.5,C26&lt;17,C14&lt;33,C13&gt;=9,C19&lt;73,C15&gt;=7.5,C12&lt;7),1.234,IF(AND(C23&gt;=60,C29&lt;2.5,C26&lt;17,C14&lt;33,C13&lt;9,C21&gt;=3.5,C22&lt;0.5,C10&gt;=18),1.248,IF(AND(C23&gt;=32,C29&gt;=4.5,C26&gt;=17),1.311,IF(AND(C23&gt;=32,C23&lt;37,C29&lt;4.5,C26&lt;17,C22&gt;=4.5),1.41,IF(AND(C23&gt;=60,C29&lt;4.5,C26&lt;17,C14&lt;33,C13&gt;=9,C19&gt;=73),1.41,IF(AND(C23&gt;=60,C29&lt;4.5,C26&lt;17,C14&gt;=33,C15&lt;2.5),1.521,IF(AND(C23&gt;=60,C29&gt;=2.5,C29&lt;4.5,C26&lt;17,C14&lt;33,C13&gt;=4,C13&lt;9,C21&gt;=3.5),1.571,""))))))))))))))))))))))))))))))))))))))))))))))))))))</f>
        <v>0.51700000000000002</v>
      </c>
      <c r="D83" s="20">
        <f t="shared" si="16"/>
        <v>4.8000000000000001E-2</v>
      </c>
      <c r="E83" s="20">
        <f t="shared" si="16"/>
        <v>4.8000000000000001E-2</v>
      </c>
      <c r="F83" s="20">
        <f t="shared" si="16"/>
        <v>4.8000000000000001E-2</v>
      </c>
      <c r="G83" s="20">
        <f t="shared" si="16"/>
        <v>4.8000000000000001E-2</v>
      </c>
      <c r="H83" s="20">
        <f t="shared" si="16"/>
        <v>4.8000000000000001E-2</v>
      </c>
      <c r="I83" s="20">
        <f t="shared" si="16"/>
        <v>4.8000000000000001E-2</v>
      </c>
      <c r="J83" s="20">
        <f t="shared" si="16"/>
        <v>4.8000000000000001E-2</v>
      </c>
      <c r="K83" s="20">
        <f t="shared" si="16"/>
        <v>4.8000000000000001E-2</v>
      </c>
      <c r="L83" s="20">
        <f t="shared" si="16"/>
        <v>4.8000000000000001E-2</v>
      </c>
      <c r="M83" s="20">
        <f t="shared" si="16"/>
        <v>4.8000000000000001E-2</v>
      </c>
      <c r="N83" s="20">
        <f t="shared" si="16"/>
        <v>4.8000000000000001E-2</v>
      </c>
      <c r="O83" s="20">
        <f t="shared" si="16"/>
        <v>4.8000000000000001E-2</v>
      </c>
      <c r="P83" s="20">
        <f t="shared" si="16"/>
        <v>4.8000000000000001E-2</v>
      </c>
      <c r="Q83" s="20">
        <f t="shared" si="16"/>
        <v>4.8000000000000001E-2</v>
      </c>
      <c r="R83" s="20">
        <f t="shared" si="16"/>
        <v>4.8000000000000001E-2</v>
      </c>
      <c r="S83" s="20">
        <f t="shared" si="16"/>
        <v>4.8000000000000001E-2</v>
      </c>
      <c r="T83" s="20">
        <f t="shared" si="16"/>
        <v>4.8000000000000001E-2</v>
      </c>
      <c r="U83" s="20">
        <f t="shared" si="16"/>
        <v>4.8000000000000001E-2</v>
      </c>
      <c r="V83" s="20">
        <f t="shared" si="16"/>
        <v>4.8000000000000001E-2</v>
      </c>
      <c r="W83" s="20">
        <f t="shared" si="16"/>
        <v>4.8000000000000001E-2</v>
      </c>
      <c r="X83" s="20">
        <f t="shared" si="16"/>
        <v>4.8000000000000001E-2</v>
      </c>
      <c r="Y83" s="20">
        <f t="shared" si="16"/>
        <v>4.8000000000000001E-2</v>
      </c>
      <c r="Z83" s="20">
        <f t="shared" si="16"/>
        <v>4.8000000000000001E-2</v>
      </c>
      <c r="AA83" s="20">
        <f t="shared" si="16"/>
        <v>4.8000000000000001E-2</v>
      </c>
      <c r="AB83" s="20">
        <f t="shared" si="16"/>
        <v>4.8000000000000001E-2</v>
      </c>
      <c r="AC83" s="20">
        <f t="shared" si="16"/>
        <v>4.8000000000000001E-2</v>
      </c>
      <c r="AD83" s="20">
        <f t="shared" si="16"/>
        <v>4.8000000000000001E-2</v>
      </c>
      <c r="AE83" s="20">
        <f t="shared" si="16"/>
        <v>4.8000000000000001E-2</v>
      </c>
      <c r="AF83" s="20">
        <f t="shared" si="16"/>
        <v>4.8000000000000001E-2</v>
      </c>
      <c r="AG83" s="20">
        <f t="shared" si="16"/>
        <v>4.8000000000000001E-2</v>
      </c>
      <c r="AH83" s="20">
        <f t="shared" si="16"/>
        <v>4.8000000000000001E-2</v>
      </c>
      <c r="AI83" s="20">
        <f t="shared" si="16"/>
        <v>4.8000000000000001E-2</v>
      </c>
      <c r="AJ83" s="20">
        <f t="shared" si="16"/>
        <v>4.8000000000000001E-2</v>
      </c>
      <c r="AK83" s="20">
        <f t="shared" si="16"/>
        <v>4.8000000000000001E-2</v>
      </c>
      <c r="AL83" s="20">
        <f t="shared" si="16"/>
        <v>4.8000000000000001E-2</v>
      </c>
      <c r="AM83" s="20">
        <f t="shared" si="16"/>
        <v>4.8000000000000001E-2</v>
      </c>
      <c r="AN83" s="20">
        <f t="shared" si="16"/>
        <v>4.8000000000000001E-2</v>
      </c>
      <c r="AO83" s="20">
        <f t="shared" si="16"/>
        <v>4.8000000000000001E-2</v>
      </c>
      <c r="AP83" s="20">
        <f t="shared" si="16"/>
        <v>4.8000000000000001E-2</v>
      </c>
      <c r="AQ83" s="20">
        <f t="shared" si="16"/>
        <v>4.8000000000000001E-2</v>
      </c>
      <c r="AR83" s="20">
        <f t="shared" si="16"/>
        <v>4.8000000000000001E-2</v>
      </c>
      <c r="AS83" s="20">
        <f t="shared" si="16"/>
        <v>4.8000000000000001E-2</v>
      </c>
      <c r="AT83" s="20">
        <f t="shared" si="16"/>
        <v>4.8000000000000001E-2</v>
      </c>
      <c r="AU83" s="20">
        <f t="shared" si="16"/>
        <v>4.8000000000000001E-2</v>
      </c>
      <c r="AV83" s="20">
        <f t="shared" si="16"/>
        <v>4.8000000000000001E-2</v>
      </c>
      <c r="AW83" s="20">
        <f t="shared" si="16"/>
        <v>4.8000000000000001E-2</v>
      </c>
      <c r="AX83" s="20">
        <f t="shared" si="16"/>
        <v>4.8000000000000001E-2</v>
      </c>
    </row>
    <row r="84" spans="1:50" x14ac:dyDescent="0.35">
      <c r="A84" s="1" t="s">
        <v>48</v>
      </c>
      <c r="B84" s="20">
        <f>IF(AND(B23&gt;=67,B10&lt;13,B19&lt;58,B29&gt;=6.5,B21&gt;=5.3,B11&lt;2,B26&lt;4),0,IF(AND(B23&lt;32,B10&lt;3),0.049,IF(AND(B23&gt;=67,B10&lt;13,B19&lt;58,B29&gt;=6.5,B21&lt;5.3,B11&lt;2,B26&lt;4),0.283,IF(AND(B23&gt;=32,B23&lt;67,B29&gt;=4.5,B13&lt;10,B12&lt;6,B28&gt;=28),0.407,IF(AND(B23&lt;32,B10&gt;=3,B29&gt;=1.3),0.427,IF(AND(B23&gt;=44,B23&lt;67,B29&lt;4.5,B13&lt;1,B12&lt;6,B26&gt;=5,B22&lt;3.5),0.473,IF(AND(B23&gt;=32,B23&lt;44,B29&lt;4.5,B13&lt;10,B12&lt;6,B26&lt;12),0.493,IF(AND(B23&gt;=67,B10&lt;13,B19&lt;58,B29&lt;6.5,B13&gt;=2,B13&lt;25,B11&lt;2),0.515,IF(AND(B23&gt;=67,B10&lt;13,B19&gt;=58,B21&lt;3.5,B24&lt;1),0.536,IF(AND(B23&gt;=32,B23&lt;67,B29&gt;=4.5,B13&lt;10,B12&lt;6,B28&lt;28),0.556,IF(AND(B23&lt;32,B10&gt;=3,B19&lt;11,B29&lt;1.3),0.575,IF(AND(B23&gt;=67,B10&lt;1,B19&gt;=58,B21&gt;=3.5,B28&lt;39,B24&lt;1),0.58,IF(AND(B23&gt;=44,B23&lt;67,B29&lt;4.5,B13&lt;1,B12&lt;6,B26&lt;5,B22&lt;3.5),0.643,IF(AND(B23&gt;=67,B23&lt;78,B10&gt;=13,B19&gt;=63),0.65,IF(AND(B23&gt;=67,B10&lt;13,B19&lt;58,B29&lt;6.5,B13&lt;2,B21&lt;1.5,B11&lt;2),0.65,IF(AND(B23&gt;=67,B10&lt;13,B19&lt;58,B29&gt;=6.5,B11&lt;2,B26&gt;=4),0.683,IF(AND(B23&gt;=90,B23&lt;97,B10&gt;=13,B19&lt;63,B11&lt;4),0.685,IF(AND(B23&gt;=32,B23&lt;51,B13&gt;=10,B21&gt;=1.5),0.687,IF(AND(B23&gt;=44,B23&lt;67,B29&lt;4.5,B13&gt;=1,B13&lt;10,B12&lt;6,B28&lt;51),0.696,IF(AND(B23&gt;=32,B23&lt;44,B29&lt;4.5,B13&lt;10,B12&lt;6,B26&gt;=12),0.735,IF(AND(B23&gt;=44,B23&lt;67,B29&lt;4.5,B13&lt;1,B12&lt;6,B22&gt;=3.5),0.76,IF(AND(B23&gt;=97,B10&gt;=13,B21&gt;=30,B15&lt;0.25),0.76,IF(AND(B23&lt;32,B10&gt;=3,B19&gt;=11,B29&lt;1.3),0.769,IF(AND(B23&gt;=67,B10&lt;13,B19&lt;58,B29&lt;6.5,B13&gt;=25,B11&lt;2),0.785,IF(AND(B23&gt;=44,B23&lt;67,B29&lt;4.5,B13&gt;=1,B13&lt;10,B12&lt;6,B28&gt;=51),0.836,IF(AND(B23&gt;=67,B10&gt;=1,B10&lt;13,B19&gt;=58,B21&gt;=3.5,B28&lt;39,B24&lt;1),0.839,IF(AND(B23&gt;=32,B23&lt;67,B13&lt;10,B11&lt;5,B12&gt;=6),0.854,IF(AND(B23&gt;=78,B23&lt;97,B10&gt;=13,B19&gt;=63,B20&gt;=0.25),0.867,IF(AND(B23&gt;=51,B23&lt;67,B10&gt;=33,B13&gt;=10),0.869,IF(AND(B23&gt;=51,B23&lt;67,B10&lt;33,B13&gt;=10,B11&gt;=3),0.886,IF(AND(B23&gt;=67,B10&lt;13,B19&lt;58,B29&lt;6.5,B13&lt;2,B21&gt;=1.5,B11&lt;2),0.895,IF(AND(B23&gt;=32,B23&lt;51,B13&gt;=10,B21&lt;1.5),0.902,IF(AND(B23&gt;=67,B10&lt;13,B19&gt;=58,B22&lt;1.5,B24&gt;=1),0.918,IF(AND(B23&gt;=67,B10&lt;13,B19&gt;=58,B21&gt;=3.5,B20&gt;=17.5,B28&gt;=39,B24&lt;1),0.954,IF(AND(B23&gt;=97,B10&gt;=13,B21&lt;30,B26&gt;=3,B20&gt;=20,B15&lt;0.25),0.972,IF(AND(B23&gt;=67,B23&lt;90,B10&gt;=13,B19&lt;63,B11&lt;4),1.009,IF(AND(B23&gt;=97,B10&gt;=13,B20&gt;=30,B15&gt;=0.25),1.019,IF(AND(B23&gt;=67,B10&lt;13,B19&gt;=58,B29&gt;=1.3,B22&gt;=1.5,B24&gt;=1),1.074,IF(AND(B23&gt;=97,B10&gt;=13,B21&lt;30,B26&gt;=3,B20&lt;20,B15&lt;0.25),1.134,IF(AND(B23&gt;=51,B23&lt;67,B10&lt;33,B13&gt;=10,B11&lt;3),1.157,IF(AND(B23&gt;=32,B23&lt;67,B13&lt;10,B11&gt;=5,B12&gt;=6),1.173,IF(AND(B23&gt;=78,B23&lt;97,B10&gt;=13,B19&gt;=63,B20&lt;0.25),1.173,IF(AND(B23&gt;=97,B10&gt;=43,B20&lt;30,B22&gt;=32.5,B15&gt;=0.25),1.173,IF(AND(B23&gt;=67,B10&lt;13,B19&gt;=58,B21&gt;=3.5,B20&lt;17.5,B28&gt;=39,B24&lt;1),1.182,IF(AND(B23&gt;=67,B10&lt;13,B19&gt;=58,B29&lt;1.3,B22&gt;=1.5,B24&gt;=1),1.224,IF(AND(B23&gt;=67,B10&lt;13,B19&lt;58,B11&gt;=2),1.277,IF(AND(B23&gt;=67,B23&lt;97,B10&gt;=13,B19&lt;63,B11&gt;=4),1.281,IF(AND(B23&gt;=97,B10&gt;=13,B20&lt;30,B22&lt;32.5,B15&gt;=0.25),1.293,IF(AND(B23&gt;=97,B10&gt;=13,B21&lt;30,B26&lt;3,B15&lt;0.25),1.297,IF(AND(B23&gt;=97,B10&gt;=13,B10&lt;43,B20&lt;30,B22&gt;=32.5,B15&gt;=0.25),1.514,""))))))))))))))))))))))))))))))))))))))))))))))))))</f>
        <v>0.83599999999999997</v>
      </c>
      <c r="C84" s="20">
        <f t="shared" ref="C84:AX84" si="17">IF(AND(C23&gt;=67,C10&lt;13,C19&lt;58,C29&gt;=6.5,C21&gt;=5.3,C11&lt;2,C26&lt;4),0,IF(AND(C23&lt;32,C10&lt;3),0.049,IF(AND(C23&gt;=67,C10&lt;13,C19&lt;58,C29&gt;=6.5,C21&lt;5.3,C11&lt;2,C26&lt;4),0.283,IF(AND(C23&gt;=32,C23&lt;67,C29&gt;=4.5,C13&lt;10,C12&lt;6,C28&gt;=28),0.407,IF(AND(C23&lt;32,C10&gt;=3,C29&gt;=1.3),0.427,IF(AND(C23&gt;=44,C23&lt;67,C29&lt;4.5,C13&lt;1,C12&lt;6,C26&gt;=5,C22&lt;3.5),0.473,IF(AND(C23&gt;=32,C23&lt;44,C29&lt;4.5,C13&lt;10,C12&lt;6,C26&lt;12),0.493,IF(AND(C23&gt;=67,C10&lt;13,C19&lt;58,C29&lt;6.5,C13&gt;=2,C13&lt;25,C11&lt;2),0.515,IF(AND(C23&gt;=67,C10&lt;13,C19&gt;=58,C21&lt;3.5,C24&lt;1),0.536,IF(AND(C23&gt;=32,C23&lt;67,C29&gt;=4.5,C13&lt;10,C12&lt;6,C28&lt;28),0.556,IF(AND(C23&lt;32,C10&gt;=3,C19&lt;11,C29&lt;1.3),0.575,IF(AND(C23&gt;=67,C10&lt;1,C19&gt;=58,C21&gt;=3.5,C28&lt;39,C24&lt;1),0.58,IF(AND(C23&gt;=44,C23&lt;67,C29&lt;4.5,C13&lt;1,C12&lt;6,C26&lt;5,C22&lt;3.5),0.643,IF(AND(C23&gt;=67,C23&lt;78,C10&gt;=13,C19&gt;=63),0.65,IF(AND(C23&gt;=67,C10&lt;13,C19&lt;58,C29&lt;6.5,C13&lt;2,C21&lt;1.5,C11&lt;2),0.65,IF(AND(C23&gt;=67,C10&lt;13,C19&lt;58,C29&gt;=6.5,C11&lt;2,C26&gt;=4),0.683,IF(AND(C23&gt;=90,C23&lt;97,C10&gt;=13,C19&lt;63,C11&lt;4),0.685,IF(AND(C23&gt;=32,C23&lt;51,C13&gt;=10,C21&gt;=1.5),0.687,IF(AND(C23&gt;=44,C23&lt;67,C29&lt;4.5,C13&gt;=1,C13&lt;10,C12&lt;6,C28&lt;51),0.696,IF(AND(C23&gt;=32,C23&lt;44,C29&lt;4.5,C13&lt;10,C12&lt;6,C26&gt;=12),0.735,IF(AND(C23&gt;=44,C23&lt;67,C29&lt;4.5,C13&lt;1,C12&lt;6,C22&gt;=3.5),0.76,IF(AND(C23&gt;=97,C10&gt;=13,C21&gt;=30,C15&lt;0.25),0.76,IF(AND(C23&lt;32,C10&gt;=3,C19&gt;=11,C29&lt;1.3),0.769,IF(AND(C23&gt;=67,C10&lt;13,C19&lt;58,C29&lt;6.5,C13&gt;=25,C11&lt;2),0.785,IF(AND(C23&gt;=44,C23&lt;67,C29&lt;4.5,C13&gt;=1,C13&lt;10,C12&lt;6,C28&gt;=51),0.836,IF(AND(C23&gt;=67,C10&gt;=1,C10&lt;13,C19&gt;=58,C21&gt;=3.5,C28&lt;39,C24&lt;1),0.839,IF(AND(C23&gt;=32,C23&lt;67,C13&lt;10,C11&lt;5,C12&gt;=6),0.854,IF(AND(C23&gt;=78,C23&lt;97,C10&gt;=13,C19&gt;=63,C20&gt;=0.25),0.867,IF(AND(C23&gt;=51,C23&lt;67,C10&gt;=33,C13&gt;=10),0.869,IF(AND(C23&gt;=51,C23&lt;67,C10&lt;33,C13&gt;=10,C11&gt;=3),0.886,IF(AND(C23&gt;=67,C10&lt;13,C19&lt;58,C29&lt;6.5,C13&lt;2,C21&gt;=1.5,C11&lt;2),0.895,IF(AND(C23&gt;=32,C23&lt;51,C13&gt;=10,C21&lt;1.5),0.902,IF(AND(C23&gt;=67,C10&lt;13,C19&gt;=58,C22&lt;1.5,C24&gt;=1),0.918,IF(AND(C23&gt;=67,C10&lt;13,C19&gt;=58,C21&gt;=3.5,C20&gt;=17.5,C28&gt;=39,C24&lt;1),0.954,IF(AND(C23&gt;=97,C10&gt;=13,C21&lt;30,C26&gt;=3,C20&gt;=20,C15&lt;0.25),0.972,IF(AND(C23&gt;=67,C23&lt;90,C10&gt;=13,C19&lt;63,C11&lt;4),1.009,IF(AND(C23&gt;=97,C10&gt;=13,C20&gt;=30,C15&gt;=0.25),1.019,IF(AND(C23&gt;=67,C10&lt;13,C19&gt;=58,C29&gt;=1.3,C22&gt;=1.5,C24&gt;=1),1.074,IF(AND(C23&gt;=97,C10&gt;=13,C21&lt;30,C26&gt;=3,C20&lt;20,C15&lt;0.25),1.134,IF(AND(C23&gt;=51,C23&lt;67,C10&lt;33,C13&gt;=10,C11&lt;3),1.157,IF(AND(C23&gt;=32,C23&lt;67,C13&lt;10,C11&gt;=5,C12&gt;=6),1.173,IF(AND(C23&gt;=78,C23&lt;97,C10&gt;=13,C19&gt;=63,C20&lt;0.25),1.173,IF(AND(C23&gt;=97,C10&gt;=43,C20&lt;30,C22&gt;=32.5,C15&gt;=0.25),1.173,IF(AND(C23&gt;=67,C10&lt;13,C19&gt;=58,C21&gt;=3.5,C20&lt;17.5,C28&gt;=39,C24&lt;1),1.182,IF(AND(C23&gt;=67,C10&lt;13,C19&gt;=58,C29&lt;1.3,C22&gt;=1.5,C24&gt;=1),1.224,IF(AND(C23&gt;=67,C10&lt;13,C19&lt;58,C11&gt;=2),1.277,IF(AND(C23&gt;=67,C23&lt;97,C10&gt;=13,C19&lt;63,C11&gt;=4),1.281,IF(AND(C23&gt;=97,C10&gt;=13,C20&lt;30,C22&lt;32.5,C15&gt;=0.25),1.293,IF(AND(C23&gt;=97,C10&gt;=13,C21&lt;30,C26&lt;3,C15&lt;0.25),1.297,IF(AND(C23&gt;=97,C10&gt;=13,C10&lt;43,C20&lt;30,C22&gt;=32.5,C15&gt;=0.25),1.514,""))))))))))))))))))))))))))))))))))))))))))))))))))</f>
        <v>0.53600000000000003</v>
      </c>
      <c r="D84" s="20">
        <f t="shared" si="17"/>
        <v>4.9000000000000002E-2</v>
      </c>
      <c r="E84" s="20">
        <f t="shared" si="17"/>
        <v>4.9000000000000002E-2</v>
      </c>
      <c r="F84" s="20">
        <f t="shared" si="17"/>
        <v>4.9000000000000002E-2</v>
      </c>
      <c r="G84" s="20">
        <f t="shared" si="17"/>
        <v>4.9000000000000002E-2</v>
      </c>
      <c r="H84" s="20">
        <f t="shared" si="17"/>
        <v>4.9000000000000002E-2</v>
      </c>
      <c r="I84" s="20">
        <f t="shared" si="17"/>
        <v>4.9000000000000002E-2</v>
      </c>
      <c r="J84" s="20">
        <f t="shared" si="17"/>
        <v>4.9000000000000002E-2</v>
      </c>
      <c r="K84" s="20">
        <f t="shared" si="17"/>
        <v>4.9000000000000002E-2</v>
      </c>
      <c r="L84" s="20">
        <f t="shared" si="17"/>
        <v>4.9000000000000002E-2</v>
      </c>
      <c r="M84" s="20">
        <f t="shared" si="17"/>
        <v>4.9000000000000002E-2</v>
      </c>
      <c r="N84" s="20">
        <f t="shared" si="17"/>
        <v>4.9000000000000002E-2</v>
      </c>
      <c r="O84" s="20">
        <f t="shared" si="17"/>
        <v>4.9000000000000002E-2</v>
      </c>
      <c r="P84" s="20">
        <f t="shared" si="17"/>
        <v>4.9000000000000002E-2</v>
      </c>
      <c r="Q84" s="20">
        <f t="shared" si="17"/>
        <v>4.9000000000000002E-2</v>
      </c>
      <c r="R84" s="20">
        <f t="shared" si="17"/>
        <v>4.9000000000000002E-2</v>
      </c>
      <c r="S84" s="20">
        <f t="shared" si="17"/>
        <v>4.9000000000000002E-2</v>
      </c>
      <c r="T84" s="20">
        <f t="shared" si="17"/>
        <v>4.9000000000000002E-2</v>
      </c>
      <c r="U84" s="20">
        <f t="shared" si="17"/>
        <v>4.9000000000000002E-2</v>
      </c>
      <c r="V84" s="20">
        <f t="shared" si="17"/>
        <v>4.9000000000000002E-2</v>
      </c>
      <c r="W84" s="20">
        <f t="shared" si="17"/>
        <v>4.9000000000000002E-2</v>
      </c>
      <c r="X84" s="20">
        <f t="shared" si="17"/>
        <v>4.9000000000000002E-2</v>
      </c>
      <c r="Y84" s="20">
        <f t="shared" si="17"/>
        <v>4.9000000000000002E-2</v>
      </c>
      <c r="Z84" s="20">
        <f t="shared" si="17"/>
        <v>4.9000000000000002E-2</v>
      </c>
      <c r="AA84" s="20">
        <f t="shared" si="17"/>
        <v>4.9000000000000002E-2</v>
      </c>
      <c r="AB84" s="20">
        <f t="shared" si="17"/>
        <v>4.9000000000000002E-2</v>
      </c>
      <c r="AC84" s="20">
        <f t="shared" si="17"/>
        <v>4.9000000000000002E-2</v>
      </c>
      <c r="AD84" s="20">
        <f t="shared" si="17"/>
        <v>4.9000000000000002E-2</v>
      </c>
      <c r="AE84" s="20">
        <f t="shared" si="17"/>
        <v>4.9000000000000002E-2</v>
      </c>
      <c r="AF84" s="20">
        <f t="shared" si="17"/>
        <v>4.9000000000000002E-2</v>
      </c>
      <c r="AG84" s="20">
        <f t="shared" si="17"/>
        <v>4.9000000000000002E-2</v>
      </c>
      <c r="AH84" s="20">
        <f t="shared" si="17"/>
        <v>4.9000000000000002E-2</v>
      </c>
      <c r="AI84" s="20">
        <f t="shared" si="17"/>
        <v>4.9000000000000002E-2</v>
      </c>
      <c r="AJ84" s="20">
        <f t="shared" si="17"/>
        <v>4.9000000000000002E-2</v>
      </c>
      <c r="AK84" s="20">
        <f t="shared" si="17"/>
        <v>4.9000000000000002E-2</v>
      </c>
      <c r="AL84" s="20">
        <f t="shared" si="17"/>
        <v>4.9000000000000002E-2</v>
      </c>
      <c r="AM84" s="20">
        <f t="shared" si="17"/>
        <v>4.9000000000000002E-2</v>
      </c>
      <c r="AN84" s="20">
        <f t="shared" si="17"/>
        <v>4.9000000000000002E-2</v>
      </c>
      <c r="AO84" s="20">
        <f t="shared" si="17"/>
        <v>4.9000000000000002E-2</v>
      </c>
      <c r="AP84" s="20">
        <f t="shared" si="17"/>
        <v>4.9000000000000002E-2</v>
      </c>
      <c r="AQ84" s="20">
        <f t="shared" si="17"/>
        <v>4.9000000000000002E-2</v>
      </c>
      <c r="AR84" s="20">
        <f t="shared" si="17"/>
        <v>4.9000000000000002E-2</v>
      </c>
      <c r="AS84" s="20">
        <f t="shared" si="17"/>
        <v>4.9000000000000002E-2</v>
      </c>
      <c r="AT84" s="20">
        <f t="shared" si="17"/>
        <v>4.9000000000000002E-2</v>
      </c>
      <c r="AU84" s="20">
        <f t="shared" si="17"/>
        <v>4.9000000000000002E-2</v>
      </c>
      <c r="AV84" s="20">
        <f t="shared" si="17"/>
        <v>4.9000000000000002E-2</v>
      </c>
      <c r="AW84" s="20">
        <f t="shared" si="17"/>
        <v>4.9000000000000002E-2</v>
      </c>
      <c r="AX84" s="20">
        <f t="shared" si="17"/>
        <v>4.9000000000000002E-2</v>
      </c>
    </row>
    <row r="85" spans="1:50" x14ac:dyDescent="0.35">
      <c r="A85" s="1" t="s">
        <v>49</v>
      </c>
      <c r="B85" s="20">
        <f>IF(AND(B23&gt;=76,B15&lt;1.5,B29&gt;=5.5,B13&lt;10,B19&lt;53,B25&lt;3),0,IF(AND(B23&lt;32,B10&lt;3,B25&lt;2),0.049,IF(AND(B23&lt;32,B10&lt;3,B25&gt;=2),0.226,IF(AND(B23&gt;=32,B23&lt;76,B15&lt;1.5,B29&gt;=4.5,B22&gt;=15),0.262,IF(AND(B23&lt;16,B10&gt;=3,B10&lt;30),0.365,IF(AND(B23&gt;=76,B15&lt;1.5,B29&gt;=5.5,B13&lt;10,B19&lt;53,B25&gt;=3,B26&lt;5),0.42,IF(AND(B23&gt;=32,B23&lt;76,B15&lt;1.5,B29&gt;=4.5,B22&lt;4),0.443,IF(AND(B23&gt;=16,B23&lt;32,B10&gt;=3,B10&lt;30),0.487,IF(AND(B23&gt;=76,B15&lt;1.5,B13&lt;10,B19&gt;=53,B22&lt;1,B21&lt;3),0.493,IF(AND(B23&gt;=32,B23&lt;48,B15&lt;1.5,B29&lt;4.5,B10&lt;18,B20&gt;=0.25),0.497,IF(AND(B23&gt;=48,B23&lt;76,B15&lt;1.5,B29&lt;4.5,B13&lt;4,B12&lt;6,B22&lt;16,B21&gt;=12.5),0.511,IF(AND(B23&gt;=32,B15&gt;=7.5,B29&gt;=5,B24&lt;3),0.524,IF(AND(B23&gt;=32,B15&gt;=1.5,B15&lt;7.5,B12&lt;4,B24&lt;3,B26&lt;2),0.567,IF(AND(B23&gt;=32,B23&lt;76,B15&lt;1.5,B29&gt;=4.5,B22&gt;=4,B22&lt;15),0.578,IF(AND(B23&lt;32,B10&gt;=30),0.591,IF(AND(B23&gt;=32,B23&lt;48,B15&lt;1.5,B29&lt;4.5,B10&gt;=18,B20&gt;=0.25),0.637,IF(AND(B23&gt;=76,B15&lt;1.5,B29&lt;5.5,B13&lt;10,B19&gt;=40,B19&lt;53),0.647,IF(AND(B23&gt;=76,B15&lt;1.5,B13&lt;10,B19&gt;=53,B22&gt;=1,B21&lt;3,B10&lt;13),0.682,IF(AND(B23&gt;=48,B23&lt;76,B15&lt;1.5,B29&lt;4.5,B13&lt;4,B12&lt;6,B22&lt;16,B21&lt;12.5,B28&gt;=24),0.691,IF(AND(B23&gt;=52,B23&lt;76,B15&lt;1.5,B29&lt;4.5,B13&gt;=4,B12&lt;6,B22&lt;16,B21&lt;4.5,B14&lt;0.75),0.708,IF(AND(B23&gt;=48,B23&lt;76,B15&lt;1.5,B29&lt;4.5,B13&gt;=4,B12&lt;6,B22&lt;16,B14&gt;=0.75),0.715,IF(AND(B23&gt;=76,B15&lt;1.5,B29&lt;5.5,B13&lt;10,B19&lt;40,B26&lt;2),0.735,IF(AND(B23&gt;=76,B15&lt;1.5,B29&gt;=1.3,B13&lt;10,B19&gt;=63,B21&gt;=3,B10&lt;13,B28&lt;26),0.735,IF(AND(B23&gt;=76,B15&lt;1.5,B13&gt;=10,B14&lt;22.5,B28&lt;7),0.752,IF(AND(B23&gt;=69,B23&lt;76,B15&lt;1.5,B29&lt;4.5,B12&lt;6,B22&gt;=16),0.785,IF(AND(B23&gt;=76,B15&lt;1.5,B29&gt;=5.5,B13&lt;10,B19&lt;53,B25&gt;=3,B26&gt;=5),0.785,IF(AND(B23&gt;=32,B15&gt;=1.5,B15&lt;7.5,B12&lt;4,B24&lt;3,B26&gt;=2),0.785,IF(AND(B23&gt;=76,B15&lt;1.5,B13&lt;10,B19&gt;=53,B19&lt;63,B21&gt;=3),0.795,IF(AND(B23&gt;=76,B15&lt;1.5,B29&gt;=1.3,B13&lt;10,B19&gt;=63,B21&gt;=3,B10&gt;=13),0.833,IF(AND(B23&gt;=32,B15&gt;=1.5,B15&lt;7.5,B12&gt;=4,B24&lt;3,B28&gt;=10),0.841,IF(AND(B23&gt;=48,B23&lt;76,B15&lt;1.5,B29&lt;4.5,B13&lt;4,B12&lt;6,B22&lt;16,B21&lt;12.5,B28&lt;24),0.853,IF(AND(B23&gt;=48,B23&lt;76,B15&lt;1.5,B29&lt;4.5,B12&gt;=6,B19&lt;55,B25&gt;=3),0.861,IF(AND(B23&gt;=76,B15&lt;1.5,B13&gt;=10,B14&lt;22.5,B28&gt;=7,B25&gt;=4,B20&lt;50),0.861,IF(AND(B23&gt;=52,B23&lt;76,B15&lt;1.5,B29&lt;4.5,B13&gt;=4,B12&lt;6,B22&lt;16,B21&gt;=4.5,B14&lt;0.75),0.887,IF(AND(B23&gt;=32,B23&lt;48,B15&lt;1.5,B29&lt;4.5,B20&lt;0.25),0.896,IF(AND(B23&gt;=76,B15&lt;1.5,B29&lt;5.5,B13&lt;10,B19&lt;40,B26&gt;=2),0.905,IF(AND(B23&gt;=32,B15&gt;=1.5,B13&lt;3,B24&gt;=3),0.935,IF(AND(B23&gt;=76,B15&lt;1.5,B13&lt;10,B19&gt;=53,B22&gt;=1,B21&lt;3,B10&gt;=13),0.938,IF(AND(B23&gt;=76,B15&lt;1.5,B13&gt;=10,B14&lt;22.5,B28&gt;=7,B25&gt;=4,B20&gt;=50),1.014,IF(AND(B23&gt;=76,B15&lt;1.5,B29&gt;=1.3,B13&lt;10,B19&gt;=63,B21&gt;=3,B10&lt;13,B28&gt;=26),1.045,IF(AND(B23&gt;=32,B15&gt;=7.5,B15&lt;35,B29&lt;5,B14&lt;52.5,B24&lt;3),1.056,IF(AND(B23&gt;=48,B23&lt;69,B15&lt;1.5,B29&lt;4.5,B12&lt;6,B22&gt;=16),1.068,IF(AND(B23&gt;=48,B23&lt;52,B15&lt;1.5,B29&lt;4.5,B13&gt;=4,B12&lt;6,B22&lt;16,B14&lt;0.75),1.107,IF(AND(B23&gt;=48,B23&lt;76,B15&lt;1.5,B29&lt;4.5,B12&gt;=6,B19&lt;55,B25&lt;3),1.113,IF(AND(B23&gt;=76,B15&lt;1.5,B13&gt;=10,B14&lt;22.5,B28&gt;=7,B25&lt;4),1.113,IF(AND(B23&gt;=32,B15&gt;=1.5,B13&gt;=3,B12&gt;=1,B24&gt;=3),1.193,IF(AND(B23&gt;=32,B15&gt;=1.5,B15&lt;7.5,B12&gt;=4,B24&lt;3,B28&lt;10),1.217,IF(AND(B23&gt;=76,B15&lt;1.5,B29&lt;1.3,B13&lt;10,B19&gt;=63,B21&gt;=3),1.331,IF(AND(B23&gt;=32,B15&gt;=7.5,B15&lt;35,B29&lt;5,B14&gt;=52.5,B24&lt;3),1.345,IF(AND(B23&gt;=76,B15&lt;1.5,B13&gt;=10,B14&gt;=22.5),1.352,IF(AND(B23&gt;=32,B15&gt;=35,B29&lt;5,B24&lt;3),1.372,IF(AND(B23&gt;=48,B23&lt;76,B15&lt;1.5,B29&lt;4.5,B12&gt;=6,B19&gt;=55),1.571,IF(AND(B23&gt;=32,B15&gt;=1.5,B13&gt;=3,B12&lt;1,B24&gt;=3),1.571,"")))))))))))))))))))))))))))))))))))))))))))))))))))))</f>
        <v>0.88700000000000001</v>
      </c>
      <c r="C85" s="20">
        <f t="shared" ref="C85:AX85" si="18">IF(AND(C23&gt;=76,C15&lt;1.5,C29&gt;=5.5,C13&lt;10,C19&lt;53,C25&lt;3),0,IF(AND(C23&lt;32,C10&lt;3,C25&lt;2),0.049,IF(AND(C23&lt;32,C10&lt;3,C25&gt;=2),0.226,IF(AND(C23&gt;=32,C23&lt;76,C15&lt;1.5,C29&gt;=4.5,C22&gt;=15),0.262,IF(AND(C23&lt;16,C10&gt;=3,C10&lt;30),0.365,IF(AND(C23&gt;=76,C15&lt;1.5,C29&gt;=5.5,C13&lt;10,C19&lt;53,C25&gt;=3,C26&lt;5),0.42,IF(AND(C23&gt;=32,C23&lt;76,C15&lt;1.5,C29&gt;=4.5,C22&lt;4),0.443,IF(AND(C23&gt;=16,C23&lt;32,C10&gt;=3,C10&lt;30),0.487,IF(AND(C23&gt;=76,C15&lt;1.5,C13&lt;10,C19&gt;=53,C22&lt;1,C21&lt;3),0.493,IF(AND(C23&gt;=32,C23&lt;48,C15&lt;1.5,C29&lt;4.5,C10&lt;18,C20&gt;=0.25),0.497,IF(AND(C23&gt;=48,C23&lt;76,C15&lt;1.5,C29&lt;4.5,C13&lt;4,C12&lt;6,C22&lt;16,C21&gt;=12.5),0.511,IF(AND(C23&gt;=32,C15&gt;=7.5,C29&gt;=5,C24&lt;3),0.524,IF(AND(C23&gt;=32,C15&gt;=1.5,C15&lt;7.5,C12&lt;4,C24&lt;3,C26&lt;2),0.567,IF(AND(C23&gt;=32,C23&lt;76,C15&lt;1.5,C29&gt;=4.5,C22&gt;=4,C22&lt;15),0.578,IF(AND(C23&lt;32,C10&gt;=30),0.591,IF(AND(C23&gt;=32,C23&lt;48,C15&lt;1.5,C29&lt;4.5,C10&gt;=18,C20&gt;=0.25),0.637,IF(AND(C23&gt;=76,C15&lt;1.5,C29&lt;5.5,C13&lt;10,C19&gt;=40,C19&lt;53),0.647,IF(AND(C23&gt;=76,C15&lt;1.5,C13&lt;10,C19&gt;=53,C22&gt;=1,C21&lt;3,C10&lt;13),0.682,IF(AND(C23&gt;=48,C23&lt;76,C15&lt;1.5,C29&lt;4.5,C13&lt;4,C12&lt;6,C22&lt;16,C21&lt;12.5,C28&gt;=24),0.691,IF(AND(C23&gt;=52,C23&lt;76,C15&lt;1.5,C29&lt;4.5,C13&gt;=4,C12&lt;6,C22&lt;16,C21&lt;4.5,C14&lt;0.75),0.708,IF(AND(C23&gt;=48,C23&lt;76,C15&lt;1.5,C29&lt;4.5,C13&gt;=4,C12&lt;6,C22&lt;16,C14&gt;=0.75),0.715,IF(AND(C23&gt;=76,C15&lt;1.5,C29&lt;5.5,C13&lt;10,C19&lt;40,C26&lt;2),0.735,IF(AND(C23&gt;=76,C15&lt;1.5,C29&gt;=1.3,C13&lt;10,C19&gt;=63,C21&gt;=3,C10&lt;13,C28&lt;26),0.735,IF(AND(C23&gt;=76,C15&lt;1.5,C13&gt;=10,C14&lt;22.5,C28&lt;7),0.752,IF(AND(C23&gt;=69,C23&lt;76,C15&lt;1.5,C29&lt;4.5,C12&lt;6,C22&gt;=16),0.785,IF(AND(C23&gt;=76,C15&lt;1.5,C29&gt;=5.5,C13&lt;10,C19&lt;53,C25&gt;=3,C26&gt;=5),0.785,IF(AND(C23&gt;=32,C15&gt;=1.5,C15&lt;7.5,C12&lt;4,C24&lt;3,C26&gt;=2),0.785,IF(AND(C23&gt;=76,C15&lt;1.5,C13&lt;10,C19&gt;=53,C19&lt;63,C21&gt;=3),0.795,IF(AND(C23&gt;=76,C15&lt;1.5,C29&gt;=1.3,C13&lt;10,C19&gt;=63,C21&gt;=3,C10&gt;=13),0.833,IF(AND(C23&gt;=32,C15&gt;=1.5,C15&lt;7.5,C12&gt;=4,C24&lt;3,C28&gt;=10),0.841,IF(AND(C23&gt;=48,C23&lt;76,C15&lt;1.5,C29&lt;4.5,C13&lt;4,C12&lt;6,C22&lt;16,C21&lt;12.5,C28&lt;24),0.853,IF(AND(C23&gt;=48,C23&lt;76,C15&lt;1.5,C29&lt;4.5,C12&gt;=6,C19&lt;55,C25&gt;=3),0.861,IF(AND(C23&gt;=76,C15&lt;1.5,C13&gt;=10,C14&lt;22.5,C28&gt;=7,C25&gt;=4,C20&lt;50),0.861,IF(AND(C23&gt;=52,C23&lt;76,C15&lt;1.5,C29&lt;4.5,C13&gt;=4,C12&lt;6,C22&lt;16,C21&gt;=4.5,C14&lt;0.75),0.887,IF(AND(C23&gt;=32,C23&lt;48,C15&lt;1.5,C29&lt;4.5,C20&lt;0.25),0.896,IF(AND(C23&gt;=76,C15&lt;1.5,C29&lt;5.5,C13&lt;10,C19&lt;40,C26&gt;=2),0.905,IF(AND(C23&gt;=32,C15&gt;=1.5,C13&lt;3,C24&gt;=3),0.935,IF(AND(C23&gt;=76,C15&lt;1.5,C13&lt;10,C19&gt;=53,C22&gt;=1,C21&lt;3,C10&gt;=13),0.938,IF(AND(C23&gt;=76,C15&lt;1.5,C13&gt;=10,C14&lt;22.5,C28&gt;=7,C25&gt;=4,C20&gt;=50),1.014,IF(AND(C23&gt;=76,C15&lt;1.5,C29&gt;=1.3,C13&lt;10,C19&gt;=63,C21&gt;=3,C10&lt;13,C28&gt;=26),1.045,IF(AND(C23&gt;=32,C15&gt;=7.5,C15&lt;35,C29&lt;5,C14&lt;52.5,C24&lt;3),1.056,IF(AND(C23&gt;=48,C23&lt;69,C15&lt;1.5,C29&lt;4.5,C12&lt;6,C22&gt;=16),1.068,IF(AND(C23&gt;=48,C23&lt;52,C15&lt;1.5,C29&lt;4.5,C13&gt;=4,C12&lt;6,C22&lt;16,C14&lt;0.75),1.107,IF(AND(C23&gt;=48,C23&lt;76,C15&lt;1.5,C29&lt;4.5,C12&gt;=6,C19&lt;55,C25&lt;3),1.113,IF(AND(C23&gt;=76,C15&lt;1.5,C13&gt;=10,C14&lt;22.5,C28&gt;=7,C25&lt;4),1.113,IF(AND(C23&gt;=32,C15&gt;=1.5,C13&gt;=3,C12&gt;=1,C24&gt;=3),1.193,IF(AND(C23&gt;=32,C15&gt;=1.5,C15&lt;7.5,C12&gt;=4,C24&lt;3,C28&lt;10),1.217,IF(AND(C23&gt;=76,C15&lt;1.5,C29&lt;1.3,C13&lt;10,C19&gt;=63,C21&gt;=3),1.331,IF(AND(C23&gt;=32,C15&gt;=7.5,C15&lt;35,C29&lt;5,C14&gt;=52.5,C24&lt;3),1.345,IF(AND(C23&gt;=76,C15&lt;1.5,C13&gt;=10,C14&gt;=22.5),1.352,IF(AND(C23&gt;=32,C15&gt;=35,C29&lt;5,C24&lt;3),1.372,IF(AND(C23&gt;=48,C23&lt;76,C15&lt;1.5,C29&lt;4.5,C12&gt;=6,C19&gt;=55),1.571,IF(AND(C23&gt;=32,C15&gt;=1.5,C13&gt;=3,C12&lt;1,C24&gt;=3),1.571,"")))))))))))))))))))))))))))))))))))))))))))))))))))))</f>
        <v>0.49299999999999999</v>
      </c>
      <c r="D85" s="20">
        <f t="shared" si="18"/>
        <v>4.9000000000000002E-2</v>
      </c>
      <c r="E85" s="20">
        <f t="shared" si="18"/>
        <v>4.9000000000000002E-2</v>
      </c>
      <c r="F85" s="20">
        <f t="shared" si="18"/>
        <v>4.9000000000000002E-2</v>
      </c>
      <c r="G85" s="20">
        <f t="shared" si="18"/>
        <v>4.9000000000000002E-2</v>
      </c>
      <c r="H85" s="20">
        <f t="shared" si="18"/>
        <v>4.9000000000000002E-2</v>
      </c>
      <c r="I85" s="20">
        <f t="shared" si="18"/>
        <v>4.9000000000000002E-2</v>
      </c>
      <c r="J85" s="20">
        <f t="shared" si="18"/>
        <v>4.9000000000000002E-2</v>
      </c>
      <c r="K85" s="20">
        <f t="shared" si="18"/>
        <v>4.9000000000000002E-2</v>
      </c>
      <c r="L85" s="20">
        <f t="shared" si="18"/>
        <v>4.9000000000000002E-2</v>
      </c>
      <c r="M85" s="20">
        <f t="shared" si="18"/>
        <v>4.9000000000000002E-2</v>
      </c>
      <c r="N85" s="20">
        <f t="shared" si="18"/>
        <v>4.9000000000000002E-2</v>
      </c>
      <c r="O85" s="20">
        <f t="shared" si="18"/>
        <v>4.9000000000000002E-2</v>
      </c>
      <c r="P85" s="20">
        <f t="shared" si="18"/>
        <v>4.9000000000000002E-2</v>
      </c>
      <c r="Q85" s="20">
        <f t="shared" si="18"/>
        <v>4.9000000000000002E-2</v>
      </c>
      <c r="R85" s="20">
        <f t="shared" si="18"/>
        <v>4.9000000000000002E-2</v>
      </c>
      <c r="S85" s="20">
        <f t="shared" si="18"/>
        <v>4.9000000000000002E-2</v>
      </c>
      <c r="T85" s="20">
        <f t="shared" si="18"/>
        <v>4.9000000000000002E-2</v>
      </c>
      <c r="U85" s="20">
        <f t="shared" si="18"/>
        <v>4.9000000000000002E-2</v>
      </c>
      <c r="V85" s="20">
        <f t="shared" si="18"/>
        <v>4.9000000000000002E-2</v>
      </c>
      <c r="W85" s="20">
        <f t="shared" si="18"/>
        <v>4.9000000000000002E-2</v>
      </c>
      <c r="X85" s="20">
        <f t="shared" si="18"/>
        <v>4.9000000000000002E-2</v>
      </c>
      <c r="Y85" s="20">
        <f t="shared" si="18"/>
        <v>4.9000000000000002E-2</v>
      </c>
      <c r="Z85" s="20">
        <f t="shared" si="18"/>
        <v>4.9000000000000002E-2</v>
      </c>
      <c r="AA85" s="20">
        <f t="shared" si="18"/>
        <v>4.9000000000000002E-2</v>
      </c>
      <c r="AB85" s="20">
        <f t="shared" si="18"/>
        <v>4.9000000000000002E-2</v>
      </c>
      <c r="AC85" s="20">
        <f t="shared" si="18"/>
        <v>4.9000000000000002E-2</v>
      </c>
      <c r="AD85" s="20">
        <f t="shared" si="18"/>
        <v>4.9000000000000002E-2</v>
      </c>
      <c r="AE85" s="20">
        <f t="shared" si="18"/>
        <v>4.9000000000000002E-2</v>
      </c>
      <c r="AF85" s="20">
        <f t="shared" si="18"/>
        <v>4.9000000000000002E-2</v>
      </c>
      <c r="AG85" s="20">
        <f t="shared" si="18"/>
        <v>4.9000000000000002E-2</v>
      </c>
      <c r="AH85" s="20">
        <f t="shared" si="18"/>
        <v>4.9000000000000002E-2</v>
      </c>
      <c r="AI85" s="20">
        <f t="shared" si="18"/>
        <v>4.9000000000000002E-2</v>
      </c>
      <c r="AJ85" s="20">
        <f t="shared" si="18"/>
        <v>4.9000000000000002E-2</v>
      </c>
      <c r="AK85" s="20">
        <f t="shared" si="18"/>
        <v>4.9000000000000002E-2</v>
      </c>
      <c r="AL85" s="20">
        <f t="shared" si="18"/>
        <v>4.9000000000000002E-2</v>
      </c>
      <c r="AM85" s="20">
        <f t="shared" si="18"/>
        <v>4.9000000000000002E-2</v>
      </c>
      <c r="AN85" s="20">
        <f t="shared" si="18"/>
        <v>4.9000000000000002E-2</v>
      </c>
      <c r="AO85" s="20">
        <f t="shared" si="18"/>
        <v>4.9000000000000002E-2</v>
      </c>
      <c r="AP85" s="20">
        <f t="shared" si="18"/>
        <v>4.9000000000000002E-2</v>
      </c>
      <c r="AQ85" s="20">
        <f t="shared" si="18"/>
        <v>4.9000000000000002E-2</v>
      </c>
      <c r="AR85" s="20">
        <f t="shared" si="18"/>
        <v>4.9000000000000002E-2</v>
      </c>
      <c r="AS85" s="20">
        <f t="shared" si="18"/>
        <v>4.9000000000000002E-2</v>
      </c>
      <c r="AT85" s="20">
        <f t="shared" si="18"/>
        <v>4.9000000000000002E-2</v>
      </c>
      <c r="AU85" s="20">
        <f t="shared" si="18"/>
        <v>4.9000000000000002E-2</v>
      </c>
      <c r="AV85" s="20">
        <f t="shared" si="18"/>
        <v>4.9000000000000002E-2</v>
      </c>
      <c r="AW85" s="20">
        <f t="shared" si="18"/>
        <v>4.9000000000000002E-2</v>
      </c>
      <c r="AX85" s="20">
        <f t="shared" si="18"/>
        <v>4.9000000000000002E-2</v>
      </c>
    </row>
    <row r="86" spans="1:50" x14ac:dyDescent="0.35">
      <c r="A86" s="1" t="s">
        <v>50</v>
      </c>
      <c r="B86" s="20">
        <f>IF(AND(B23&gt;=52,B13&lt;5,B29&gt;=5.5,B19&lt;48,B10&lt;2),0,IF(AND(B23&lt;52,B10&lt;3,B25&lt;2),0.017,IF(AND(B23&lt;52,B10&lt;3,B25&gt;=2),0.15,IF(AND(B23&gt;=52,B13&lt;5,B29&gt;=5.5,B19&lt;48,B10&gt;=2),0.291,IF(AND(B23&gt;=52,B13&gt;=4,B13&lt;5,B22&lt;6.5,B29&lt;5.5,B10&lt;16),0.322,IF(AND(B23&lt;52,B29&gt;=3.5,B10&gt;=3,B10&lt;23),0.392,IF(AND(B23&gt;=52,B13&gt;=5,B28&gt;=38,B19&lt;43,B24&lt;3,B26&lt;7,B20&gt;=5),0.471,IF(AND(B23&gt;=52,B13&lt;5,B29&gt;=5.5,B19&gt;=48,B19&lt;63),0.515,IF(AND(B23&lt;52,B13&lt;9,B22&lt;4.5,B29&lt;3.5,B19&lt;43,B10&gt;=3,B15&lt;0.25),0.517,IF(AND(B23&lt;52,B29&gt;=3.5,B10&gt;=23),0.535,IF(AND(B23&gt;=52,B13&lt;4,B22&lt;6.5,B29&lt;2.5,B24&lt;2,B26&gt;=15),0.593,IF(AND(B23&gt;=52,B13&lt;5,B22&gt;=6.5,B29&lt;2.5,B28&gt;=34,B28&lt;41,B19&gt;=28),0.632,IF(AND(B23&gt;=52,B13&lt;4,B22&lt;6.5,B29&gt;=2.5,B29&lt;5.5,B24&lt;2),0.649,IF(AND(B23&lt;52,B13&gt;=9,B22&lt;4.5,B29&lt;3.5,B19&lt;43,B10&gt;=3,B15&lt;0.25),0.653,IF(AND(B23&gt;=52,B13&gt;=5,B13&lt;45,B22&lt;17.5,B28&lt;5,B24&lt;2,B10&lt;33,B15&lt;5),0.685,IF(AND(B23&gt;=52,B13&gt;=5,B13&lt;45,B22&lt;17.5,B28&lt;38,B24&gt;=2,B24&lt;3),0.722,IF(AND(B23&lt;52,B22&lt;4.5,B29&lt;3.5,B19&lt;43,B10&gt;=3,B15&gt;=0.25),0.761,IF(AND(B23&gt;=52,B13&gt;=5,B28&gt;=38,B19&lt;43,B24&lt;3,B26&gt;=7,B20&gt;=5),0.785,IF(AND(B23&gt;=52,B13&lt;4,B22&lt;6.5,B29&lt;2.5,B24&lt;2,B26&lt;15,B21&lt;23),0.787,IF(AND(B23&gt;=52,B13&gt;=5,B22&lt;0.5,B28&gt;=38,B19&gt;=43,B24&lt;3),0.811,IF(AND(B23&gt;=52,B13&gt;=5,B19&gt;=73,B24&gt;=3,B21&lt;13),0.813,IF(AND(B23&gt;=52,B13&lt;5,B22&gt;=6.5,B29&lt;2.5,B28&gt;=41,B19&gt;=28),0.818,IF(AND(B23&gt;=52,B13&gt;=5,B22&gt;=17.5,B28&lt;38,B24&lt;3,B26&lt;8,B14&lt;7.5,B12&gt;=4),0.836,IF(AND(B23&gt;=52,B13&gt;=5,B28&gt;=38,B19&lt;43,B24&lt;3,B20&lt;5),0.856,IF(AND(B23&gt;=52,B13&gt;=5,B13&lt;45,B22&lt;17.5,B28&gt;=5,B28&lt;38,B24&lt;2,B10&lt;33,B15&lt;5,B20&lt;8),0.865,IF(AND(B23&gt;=52,B13&lt;5,B22&gt;=6.5,B29&lt;2.5,B28&lt;34,B19&lt;63,B14&lt;5,B11&lt;6),0.867,IF(AND(B23&lt;52,B22&gt;=4.5,B29&lt;3.5,B19&lt;43,B10&gt;=3),0.876,IF(AND(B23&gt;=52,B13&lt;5,B29&gt;=5.5,B19&gt;=63),0.897,IF(AND(B23&gt;=52,B13&lt;4,B22&lt;6.5,B29&lt;2.5,B24&lt;2,B26&lt;15,B21&gt;=23),0.956,IF(AND(B23&gt;=52,B13&lt;4,B22&lt;6.5,B29&lt;5.5,B24&gt;=2),0.972,IF(AND(B23&lt;52,B29&lt;3.5,B19&gt;=43,B10&gt;=3),0.978,IF(AND(B23&gt;=52,B13&gt;=4,B13&lt;5,B22&lt;6.5,B29&lt;5.5,B10&gt;=16),0.991,IF(AND(B23&gt;=52,B13&lt;5,B22&gt;=6.5,B29&lt;5.5,B28&lt;34,B19&gt;=63,B12&gt;=7),0.997,IF(AND(B23&gt;=52,B13&gt;=5,B22&gt;=0.5,B28&gt;=38,B19&gt;=43,B24&lt;3,B21&gt;=10),1.017,IF(AND(B23&gt;=52,B13&gt;=5,B13&lt;45,B22&lt;17.5,B28&gt;=5,B28&lt;38,B24&lt;2,B10&lt;33,B15&lt;5,B20&gt;=8),1.025,IF(AND(B23&gt;=52,B13&lt;5,B22&gt;=6.5,B29&gt;=2.5,B29&lt;5.5,B28&gt;=34),1.047,IF(AND(B23&gt;=52,B13&gt;=5,B22&gt;=17.5,B28&lt;38,B24&lt;3,B26&lt;8,B14&lt;7.5,B12&lt;4),1.086,IF(AND(B23&gt;=52,B13&gt;=5,B13&lt;45,B22&lt;17.5,B28&lt;38,B24&lt;2,B10&lt;33,B15&gt;=5),1.099,IF(AND(B23&gt;=52,B13&lt;5,B22&gt;=6.5,B29&lt;2.5,B28&gt;=34,B19&lt;28),1.107,IF(AND(B23&gt;=52,B13&gt;=5,B19&lt;73,B24&gt;=3,B21&lt;13),1.127,IF(AND(B23&gt;=52,B13&lt;5,B22&gt;=6.5,B29&gt;=2.5,B29&lt;5.5,B28&lt;34,B19&lt;63,B14&lt;5,B11&lt;6),1.173,IF(AND(B23&gt;=52,B13&lt;5,B22&gt;=6.5,B29&lt;5.5,B28&lt;34,B19&lt;63,B14&lt;5,B11&gt;=6),1.173,IF(AND(B23&gt;=52,B13&gt;=5,B22&gt;=0.5,B28&gt;=38,B19&gt;=43,B24&lt;3,B21&lt;10),1.211,IF(AND(B23&gt;=52,B13&gt;=5,B22&gt;=17.5,B28&lt;38,B24&lt;3,B26&lt;8,B14&gt;=7.5),1.238,IF(AND(B23&gt;=52,B13&gt;=5,B13&lt;45,B22&lt;17.5,B28&lt;38,B24&lt;2,B10&gt;=33),1.249,IF(AND(B23&gt;=52,B13&gt;=45,B22&lt;17.5,B28&lt;38,B24&lt;3),1.276,IF(AND(B23&gt;=52,B13&gt;=5,B24&gt;=3,B21&gt;=13,B11&lt;2),1.31,IF(AND(B23&gt;=52,B13&lt;5,B22&gt;=6.5,B29&lt;5.5,B28&lt;34,B19&lt;63,B14&gt;=5),1.345,IF(AND(B23&gt;=52,B13&lt;5,B22&gt;=6.5,B29&lt;5.5,B28&lt;34,B19&gt;=63,B12&lt;7),1.571,IF(AND(B23&gt;=52,B13&gt;=5,B22&gt;=17.5,B28&lt;38,B24&lt;3,B26&gt;=8),1.571,IF(AND(B23&gt;=52,B13&gt;=5,B24&gt;=3,B21&gt;=13,B11&gt;=2),1.571,"")))))))))))))))))))))))))))))))))))))))))))))))))))</f>
        <v>0.81100000000000005</v>
      </c>
      <c r="C86" s="20">
        <f t="shared" ref="C86:AX86" si="19">IF(AND(C23&gt;=52,C13&lt;5,C29&gt;=5.5,C19&lt;48,C10&lt;2),0,IF(AND(C23&lt;52,C10&lt;3,C25&lt;2),0.017,IF(AND(C23&lt;52,C10&lt;3,C25&gt;=2),0.15,IF(AND(C23&gt;=52,C13&lt;5,C29&gt;=5.5,C19&lt;48,C10&gt;=2),0.291,IF(AND(C23&gt;=52,C13&gt;=4,C13&lt;5,C22&lt;6.5,C29&lt;5.5,C10&lt;16),0.322,IF(AND(C23&lt;52,C29&gt;=3.5,C10&gt;=3,C10&lt;23),0.392,IF(AND(C23&gt;=52,C13&gt;=5,C28&gt;=38,C19&lt;43,C24&lt;3,C26&lt;7,C20&gt;=5),0.471,IF(AND(C23&gt;=52,C13&lt;5,C29&gt;=5.5,C19&gt;=48,C19&lt;63),0.515,IF(AND(C23&lt;52,C13&lt;9,C22&lt;4.5,C29&lt;3.5,C19&lt;43,C10&gt;=3,C15&lt;0.25),0.517,IF(AND(C23&lt;52,C29&gt;=3.5,C10&gt;=23),0.535,IF(AND(C23&gt;=52,C13&lt;4,C22&lt;6.5,C29&lt;2.5,C24&lt;2,C26&gt;=15),0.593,IF(AND(C23&gt;=52,C13&lt;5,C22&gt;=6.5,C29&lt;2.5,C28&gt;=34,C28&lt;41,C19&gt;=28),0.632,IF(AND(C23&gt;=52,C13&lt;4,C22&lt;6.5,C29&gt;=2.5,C29&lt;5.5,C24&lt;2),0.649,IF(AND(C23&lt;52,C13&gt;=9,C22&lt;4.5,C29&lt;3.5,C19&lt;43,C10&gt;=3,C15&lt;0.25),0.653,IF(AND(C23&gt;=52,C13&gt;=5,C13&lt;45,C22&lt;17.5,C28&lt;5,C24&lt;2,C10&lt;33,C15&lt;5),0.685,IF(AND(C23&gt;=52,C13&gt;=5,C13&lt;45,C22&lt;17.5,C28&lt;38,C24&gt;=2,C24&lt;3),0.722,IF(AND(C23&lt;52,C22&lt;4.5,C29&lt;3.5,C19&lt;43,C10&gt;=3,C15&gt;=0.25),0.761,IF(AND(C23&gt;=52,C13&gt;=5,C28&gt;=38,C19&lt;43,C24&lt;3,C26&gt;=7,C20&gt;=5),0.785,IF(AND(C23&gt;=52,C13&lt;4,C22&lt;6.5,C29&lt;2.5,C24&lt;2,C26&lt;15,C21&lt;23),0.787,IF(AND(C23&gt;=52,C13&gt;=5,C22&lt;0.5,C28&gt;=38,C19&gt;=43,C24&lt;3),0.811,IF(AND(C23&gt;=52,C13&gt;=5,C19&gt;=73,C24&gt;=3,C21&lt;13),0.813,IF(AND(C23&gt;=52,C13&lt;5,C22&gt;=6.5,C29&lt;2.5,C28&gt;=41,C19&gt;=28),0.818,IF(AND(C23&gt;=52,C13&gt;=5,C22&gt;=17.5,C28&lt;38,C24&lt;3,C26&lt;8,C14&lt;7.5,C12&gt;=4),0.836,IF(AND(C23&gt;=52,C13&gt;=5,C28&gt;=38,C19&lt;43,C24&lt;3,C20&lt;5),0.856,IF(AND(C23&gt;=52,C13&gt;=5,C13&lt;45,C22&lt;17.5,C28&gt;=5,C28&lt;38,C24&lt;2,C10&lt;33,C15&lt;5,C20&lt;8),0.865,IF(AND(C23&gt;=52,C13&lt;5,C22&gt;=6.5,C29&lt;2.5,C28&lt;34,C19&lt;63,C14&lt;5,C11&lt;6),0.867,IF(AND(C23&lt;52,C22&gt;=4.5,C29&lt;3.5,C19&lt;43,C10&gt;=3),0.876,IF(AND(C23&gt;=52,C13&lt;5,C29&gt;=5.5,C19&gt;=63),0.897,IF(AND(C23&gt;=52,C13&lt;4,C22&lt;6.5,C29&lt;2.5,C24&lt;2,C26&lt;15,C21&gt;=23),0.956,IF(AND(C23&gt;=52,C13&lt;4,C22&lt;6.5,C29&lt;5.5,C24&gt;=2),0.972,IF(AND(C23&lt;52,C29&lt;3.5,C19&gt;=43,C10&gt;=3),0.978,IF(AND(C23&gt;=52,C13&gt;=4,C13&lt;5,C22&lt;6.5,C29&lt;5.5,C10&gt;=16),0.991,IF(AND(C23&gt;=52,C13&lt;5,C22&gt;=6.5,C29&lt;5.5,C28&lt;34,C19&gt;=63,C12&gt;=7),0.997,IF(AND(C23&gt;=52,C13&gt;=5,C22&gt;=0.5,C28&gt;=38,C19&gt;=43,C24&lt;3,C21&gt;=10),1.017,IF(AND(C23&gt;=52,C13&gt;=5,C13&lt;45,C22&lt;17.5,C28&gt;=5,C28&lt;38,C24&lt;2,C10&lt;33,C15&lt;5,C20&gt;=8),1.025,IF(AND(C23&gt;=52,C13&lt;5,C22&gt;=6.5,C29&gt;=2.5,C29&lt;5.5,C28&gt;=34),1.047,IF(AND(C23&gt;=52,C13&gt;=5,C22&gt;=17.5,C28&lt;38,C24&lt;3,C26&lt;8,C14&lt;7.5,C12&lt;4),1.086,IF(AND(C23&gt;=52,C13&gt;=5,C13&lt;45,C22&lt;17.5,C28&lt;38,C24&lt;2,C10&lt;33,C15&gt;=5),1.099,IF(AND(C23&gt;=52,C13&lt;5,C22&gt;=6.5,C29&lt;2.5,C28&gt;=34,C19&lt;28),1.107,IF(AND(C23&gt;=52,C13&gt;=5,C19&lt;73,C24&gt;=3,C21&lt;13),1.127,IF(AND(C23&gt;=52,C13&lt;5,C22&gt;=6.5,C29&gt;=2.5,C29&lt;5.5,C28&lt;34,C19&lt;63,C14&lt;5,C11&lt;6),1.173,IF(AND(C23&gt;=52,C13&lt;5,C22&gt;=6.5,C29&lt;5.5,C28&lt;34,C19&lt;63,C14&lt;5,C11&gt;=6),1.173,IF(AND(C23&gt;=52,C13&gt;=5,C22&gt;=0.5,C28&gt;=38,C19&gt;=43,C24&lt;3,C21&lt;10),1.211,IF(AND(C23&gt;=52,C13&gt;=5,C22&gt;=17.5,C28&lt;38,C24&lt;3,C26&lt;8,C14&gt;=7.5),1.238,IF(AND(C23&gt;=52,C13&gt;=5,C13&lt;45,C22&lt;17.5,C28&lt;38,C24&lt;2,C10&gt;=33),1.249,IF(AND(C23&gt;=52,C13&gt;=45,C22&lt;17.5,C28&lt;38,C24&lt;3),1.276,IF(AND(C23&gt;=52,C13&gt;=5,C24&gt;=3,C21&gt;=13,C11&lt;2),1.31,IF(AND(C23&gt;=52,C13&lt;5,C22&gt;=6.5,C29&lt;5.5,C28&lt;34,C19&lt;63,C14&gt;=5),1.345,IF(AND(C23&gt;=52,C13&lt;5,C22&gt;=6.5,C29&lt;5.5,C28&lt;34,C19&gt;=63,C12&lt;7),1.571,IF(AND(C23&gt;=52,C13&gt;=5,C22&gt;=17.5,C28&lt;38,C24&lt;3,C26&gt;=8),1.571,IF(AND(C23&gt;=52,C13&gt;=5,C24&gt;=3,C21&gt;=13,C11&gt;=2),1.571,"")))))))))))))))))))))))))))))))))))))))))))))))))))</f>
        <v>0.32200000000000001</v>
      </c>
      <c r="D86" s="20">
        <f t="shared" si="19"/>
        <v>1.7000000000000001E-2</v>
      </c>
      <c r="E86" s="20">
        <f t="shared" si="19"/>
        <v>1.7000000000000001E-2</v>
      </c>
      <c r="F86" s="20">
        <f t="shared" si="19"/>
        <v>1.7000000000000001E-2</v>
      </c>
      <c r="G86" s="20">
        <f t="shared" si="19"/>
        <v>1.7000000000000001E-2</v>
      </c>
      <c r="H86" s="20">
        <f t="shared" si="19"/>
        <v>1.7000000000000001E-2</v>
      </c>
      <c r="I86" s="20">
        <f t="shared" si="19"/>
        <v>1.7000000000000001E-2</v>
      </c>
      <c r="J86" s="20">
        <f t="shared" si="19"/>
        <v>1.7000000000000001E-2</v>
      </c>
      <c r="K86" s="20">
        <f t="shared" si="19"/>
        <v>1.7000000000000001E-2</v>
      </c>
      <c r="L86" s="20">
        <f t="shared" si="19"/>
        <v>1.7000000000000001E-2</v>
      </c>
      <c r="M86" s="20">
        <f t="shared" si="19"/>
        <v>1.7000000000000001E-2</v>
      </c>
      <c r="N86" s="20">
        <f t="shared" si="19"/>
        <v>1.7000000000000001E-2</v>
      </c>
      <c r="O86" s="20">
        <f t="shared" si="19"/>
        <v>1.7000000000000001E-2</v>
      </c>
      <c r="P86" s="20">
        <f t="shared" si="19"/>
        <v>1.7000000000000001E-2</v>
      </c>
      <c r="Q86" s="20">
        <f t="shared" si="19"/>
        <v>1.7000000000000001E-2</v>
      </c>
      <c r="R86" s="20">
        <f t="shared" si="19"/>
        <v>1.7000000000000001E-2</v>
      </c>
      <c r="S86" s="20">
        <f t="shared" si="19"/>
        <v>1.7000000000000001E-2</v>
      </c>
      <c r="T86" s="20">
        <f t="shared" si="19"/>
        <v>1.7000000000000001E-2</v>
      </c>
      <c r="U86" s="20">
        <f t="shared" si="19"/>
        <v>1.7000000000000001E-2</v>
      </c>
      <c r="V86" s="20">
        <f t="shared" si="19"/>
        <v>1.7000000000000001E-2</v>
      </c>
      <c r="W86" s="20">
        <f t="shared" si="19"/>
        <v>1.7000000000000001E-2</v>
      </c>
      <c r="X86" s="20">
        <f t="shared" si="19"/>
        <v>1.7000000000000001E-2</v>
      </c>
      <c r="Y86" s="20">
        <f t="shared" si="19"/>
        <v>1.7000000000000001E-2</v>
      </c>
      <c r="Z86" s="20">
        <f t="shared" si="19"/>
        <v>1.7000000000000001E-2</v>
      </c>
      <c r="AA86" s="20">
        <f t="shared" si="19"/>
        <v>1.7000000000000001E-2</v>
      </c>
      <c r="AB86" s="20">
        <f t="shared" si="19"/>
        <v>1.7000000000000001E-2</v>
      </c>
      <c r="AC86" s="20">
        <f t="shared" si="19"/>
        <v>1.7000000000000001E-2</v>
      </c>
      <c r="AD86" s="20">
        <f t="shared" si="19"/>
        <v>1.7000000000000001E-2</v>
      </c>
      <c r="AE86" s="20">
        <f t="shared" si="19"/>
        <v>1.7000000000000001E-2</v>
      </c>
      <c r="AF86" s="20">
        <f t="shared" si="19"/>
        <v>1.7000000000000001E-2</v>
      </c>
      <c r="AG86" s="20">
        <f t="shared" si="19"/>
        <v>1.7000000000000001E-2</v>
      </c>
      <c r="AH86" s="20">
        <f t="shared" si="19"/>
        <v>1.7000000000000001E-2</v>
      </c>
      <c r="AI86" s="20">
        <f t="shared" si="19"/>
        <v>1.7000000000000001E-2</v>
      </c>
      <c r="AJ86" s="20">
        <f t="shared" si="19"/>
        <v>1.7000000000000001E-2</v>
      </c>
      <c r="AK86" s="20">
        <f t="shared" si="19"/>
        <v>1.7000000000000001E-2</v>
      </c>
      <c r="AL86" s="20">
        <f t="shared" si="19"/>
        <v>1.7000000000000001E-2</v>
      </c>
      <c r="AM86" s="20">
        <f t="shared" si="19"/>
        <v>1.7000000000000001E-2</v>
      </c>
      <c r="AN86" s="20">
        <f t="shared" si="19"/>
        <v>1.7000000000000001E-2</v>
      </c>
      <c r="AO86" s="20">
        <f t="shared" si="19"/>
        <v>1.7000000000000001E-2</v>
      </c>
      <c r="AP86" s="20">
        <f t="shared" si="19"/>
        <v>1.7000000000000001E-2</v>
      </c>
      <c r="AQ86" s="20">
        <f t="shared" si="19"/>
        <v>1.7000000000000001E-2</v>
      </c>
      <c r="AR86" s="20">
        <f t="shared" si="19"/>
        <v>1.7000000000000001E-2</v>
      </c>
      <c r="AS86" s="20">
        <f t="shared" si="19"/>
        <v>1.7000000000000001E-2</v>
      </c>
      <c r="AT86" s="20">
        <f t="shared" si="19"/>
        <v>1.7000000000000001E-2</v>
      </c>
      <c r="AU86" s="20">
        <f t="shared" si="19"/>
        <v>1.7000000000000001E-2</v>
      </c>
      <c r="AV86" s="20">
        <f t="shared" si="19"/>
        <v>1.7000000000000001E-2</v>
      </c>
      <c r="AW86" s="20">
        <f t="shared" si="19"/>
        <v>1.7000000000000001E-2</v>
      </c>
      <c r="AX86" s="20">
        <f t="shared" si="19"/>
        <v>1.7000000000000001E-2</v>
      </c>
    </row>
    <row r="87" spans="1:50" x14ac:dyDescent="0.35">
      <c r="A87" s="1" t="s">
        <v>51</v>
      </c>
      <c r="B87" s="20">
        <f>IF(AND(B23&gt;=34,B15&lt;1.5,B19&lt;33,B28&gt;=12,B28&lt;38,B29&gt;=5.5),0,IF(AND(B23&lt;34,B21&lt;3.5,B10&lt;3),0.028,IF(AND(B23&lt;34,B21&gt;=3.5,B10&lt;3),0.133,IF(AND(B23&gt;=34,B15&lt;1.5,B19&gt;=33,B19&lt;48,B28&gt;=12,B28&lt;38,B29&gt;=5.5),0.283,IF(AND(B23&lt;34,B10&gt;=3,B10&lt;30,B20&lt;0.25),0.363,IF(AND(B23&gt;=34,B15&lt;1.5,B19&lt;48,B28&gt;=38,B29&gt;=5.5),0.45,IF(AND(B23&lt;34,B10&gt;=30,B20&gt;=1.75),0.464,IF(AND(B23&lt;34,B10&gt;=3,B10&lt;30,B20&gt;=0.25),0.479,IF(AND(B23&gt;=34,B15&lt;1.5,B19&gt;=48,B21&lt;3.5,B10&lt;3),0.492,IF(AND(B23&gt;=34,B23&lt;64,B15&lt;1.5,B19&lt;48,B29&lt;5.5,B13&lt;3,B20&lt;7,B12&lt;7),0.528,IF(AND(B23&gt;=34,B15&lt;1.5,B19&gt;=93,B21&gt;=3.5,B21&lt;17.5,B28&gt;=13),0.58,IF(AND(B23&gt;=34,B23&lt;51,B15&lt;1.5,B19&lt;20,B29&lt;5.5,B13&gt;=3,B12&lt;7),0.588,IF(AND(B23&gt;=64,B15&lt;1.5,B19&lt;48,B29&lt;5.5,B13&lt;12,B10&gt;=8,B14&gt;=25),0.633,IF(AND(B23&gt;=34,B15&gt;=1.5,B21&gt;=0.75,B21&lt;12.5,B28&gt;=20,B29&gt;=1.3,B11&lt;5),0.639,IF(AND(B23&gt;=34,B15&lt;1.5,B19&lt;48,B28&lt;12,B29&gt;=5.5),0.647,IF(AND(B23&gt;=64,B15&lt;1.5,B19&lt;48,B29&lt;5.5,B13&lt;12,B10&lt;8),0.648,IF(AND(B23&gt;=34,B15&lt;0.25,B19&gt;=48,B21&lt;3.5,B28&gt;=25,B13&lt;45,B10&gt;=11),0.648,IF(AND(B23&lt;34,B10&gt;=30,B20&lt;1.75),0.656,IF(AND(B23&gt;=34,B15&lt;1.5,B19&gt;=48,B21&gt;=22.5,B28&lt;7),0.671,IF(AND(B23&gt;=34,B23&lt;65,B15&lt;1.5,B19&gt;=48,B19&lt;93,B21&gt;=3.5,B21&lt;17.5,B28&gt;=13),0.71,IF(AND(B23&gt;=34,B23&lt;51,B15&lt;1.5,B19&gt;=20,B19&lt;48,B29&lt;5.5,B13&gt;=3,B12&lt;7),0.72,IF(AND(B23&gt;=34,B15&gt;=1.5,B21&gt;=0.75,B21&lt;12.5,B28&gt;=48,B29&lt;1.3,B14&lt;33),0.785,IF(AND(B23&gt;=34,B15&gt;=1.5,B21&lt;0.75,B13&gt;=16),0.785,IF(AND(B23&gt;=34,B23&lt;64,B15&lt;1.5,B19&lt;48,B29&lt;5.5,B13&lt;3,B20&gt;=7,B12&lt;7),0.79,IF(AND(B23&gt;=34,B15&lt;0.25,B19&gt;=48,B21&lt;3.5,B28&lt;25,B13&lt;45,B10&gt;=11),0.801,IF(AND(B23&gt;=51,B23&lt;64,B15&lt;1.5,B19&lt;48,B29&lt;5.5,B13&gt;=3,B13&lt;13,B12&lt;7),0.802,IF(AND(B23&gt;=65,B15&lt;1.5,B19&gt;=48,B19&lt;93,B21&gt;=3.5,B21&lt;17.5,B28&gt;=13,B25&gt;=4),0.882,IF(AND(B23&gt;=64,B15&lt;1.5,B19&lt;48,B29&lt;5.5,B13&lt;12,B10&gt;=8,B14&lt;25),0.889,IF(AND(B23&gt;=34,B15&gt;=1.5,B21&gt;=0.75,B21&lt;12.5,B28&lt;20,B29&gt;=1.3),0.941,IF(AND(B23&gt;=34,B15&lt;1.5,B19&gt;=48,B21&gt;=27.5,B28&gt;=13),0.973,IF(AND(B23&gt;=34,B15&lt;1.5,B19&gt;=48,B21&gt;=3.5,B21&lt;22.5,B28&lt;7),0.991,IF(AND(B23&gt;=34,B15&gt;=1.5,B21&gt;=0.75,B21&lt;12.5,B28&gt;=20,B29&gt;=1.3,B11&gt;=5),0.991,IF(AND(B23&gt;=65,B15&lt;1.5,B19&gt;=48,B19&lt;93,B21&gt;=3.5,B21&lt;17.5,B28&gt;=13,B25&lt;4),0.993,IF(AND(B23&gt;=64,B15&lt;1.5,B19&lt;48,B29&lt;5.5,B13&gt;=12),1.009,IF(AND(B23&gt;=34,B15&lt;0.25,B19&gt;=48,B21&lt;3.5,B13&lt;45,B10&gt;=3,B10&lt;11),1.022,IF(AND(B23&gt;=51,B23&lt;64,B15&lt;1.5,B19&lt;48,B29&lt;5.5,B13&gt;=13,B12&lt;7),1.09,IF(AND(B23&gt;=34,B15&gt;=1.5,B21&gt;=0.75,B21&lt;12.5,B28&lt;48,B29&lt;1.3,B14&lt;33),1.103,IF(AND(B23&gt;=34,B15&lt;1.5,B19&gt;=48,B21&gt;=17.5,B21&lt;27.5,B28&gt;=13),1.153,IF(AND(B23&gt;=34,B15&lt;1.5,B19&gt;=48,B21&gt;=3.5,B28&gt;=7,B28&lt;13,B13&gt;=9),1.258,IF(AND(B23&gt;=34,B15&gt;=1.5,B21&gt;=12.5,B14&lt;30),1.274,IF(AND(B23&gt;=34,B15&gt;=1.5,B21&lt;0.75,B13&lt;16,B20&lt;20),1.279,IF(AND(B23&gt;=34,B15&lt;0.25,B19&gt;=48,B21&lt;3.5,B13&gt;=45,B10&gt;=3),1.292,IF(AND(B23&gt;=34,B23&lt;64,B15&lt;1.5,B19&lt;48,B29&lt;5.5,B12&gt;=7),1.571,IF(AND(B23&gt;=34,B15&gt;=0.25,B15&lt;1.5,B19&gt;=48,B21&lt;3.5,B10&gt;=3),1.571,IF(AND(B23&gt;=34,B15&lt;1.5,B19&gt;=48,B21&gt;=3.5,B28&gt;=7,B28&lt;13,B13&lt;9),1.571,IF(AND(B23&gt;=34,B15&gt;=1.5,B21&gt;=0.75,B21&lt;12.5,B29&lt;1.3,B14&gt;=33),1.571,IF(AND(B23&gt;=34,B15&gt;=1.5,B21&lt;0.75,B13&lt;16,B20&gt;=20),1.571,IF(AND(B23&gt;=34,B15&gt;=1.5,B21&gt;=12.5,B14&gt;=30),1.571,""))))))))))))))))))))))))))))))))))))))))))))))))</f>
        <v>0.80200000000000005</v>
      </c>
      <c r="C87" s="20">
        <f t="shared" ref="C87:AX87" si="20">IF(AND(C23&gt;=34,C15&lt;1.5,C19&lt;33,C28&gt;=12,C28&lt;38,C29&gt;=5.5),0,IF(AND(C23&lt;34,C21&lt;3.5,C10&lt;3),0.028,IF(AND(C23&lt;34,C21&gt;=3.5,C10&lt;3),0.133,IF(AND(C23&gt;=34,C15&lt;1.5,C19&gt;=33,C19&lt;48,C28&gt;=12,C28&lt;38,C29&gt;=5.5),0.283,IF(AND(C23&lt;34,C10&gt;=3,C10&lt;30,C20&lt;0.25),0.363,IF(AND(C23&gt;=34,C15&lt;1.5,C19&lt;48,C28&gt;=38,C29&gt;=5.5),0.45,IF(AND(C23&lt;34,C10&gt;=30,C20&gt;=1.75),0.464,IF(AND(C23&lt;34,C10&gt;=3,C10&lt;30,C20&gt;=0.25),0.479,IF(AND(C23&gt;=34,C15&lt;1.5,C19&gt;=48,C21&lt;3.5,C10&lt;3),0.492,IF(AND(C23&gt;=34,C23&lt;64,C15&lt;1.5,C19&lt;48,C29&lt;5.5,C13&lt;3,C20&lt;7,C12&lt;7),0.528,IF(AND(C23&gt;=34,C15&lt;1.5,C19&gt;=93,C21&gt;=3.5,C21&lt;17.5,C28&gt;=13),0.58,IF(AND(C23&gt;=34,C23&lt;51,C15&lt;1.5,C19&lt;20,C29&lt;5.5,C13&gt;=3,C12&lt;7),0.588,IF(AND(C23&gt;=64,C15&lt;1.5,C19&lt;48,C29&lt;5.5,C13&lt;12,C10&gt;=8,C14&gt;=25),0.633,IF(AND(C23&gt;=34,C15&gt;=1.5,C21&gt;=0.75,C21&lt;12.5,C28&gt;=20,C29&gt;=1.3,C11&lt;5),0.639,IF(AND(C23&gt;=34,C15&lt;1.5,C19&lt;48,C28&lt;12,C29&gt;=5.5),0.647,IF(AND(C23&gt;=64,C15&lt;1.5,C19&lt;48,C29&lt;5.5,C13&lt;12,C10&lt;8),0.648,IF(AND(C23&gt;=34,C15&lt;0.25,C19&gt;=48,C21&lt;3.5,C28&gt;=25,C13&lt;45,C10&gt;=11),0.648,IF(AND(C23&lt;34,C10&gt;=30,C20&lt;1.75),0.656,IF(AND(C23&gt;=34,C15&lt;1.5,C19&gt;=48,C21&gt;=22.5,C28&lt;7),0.671,IF(AND(C23&gt;=34,C23&lt;65,C15&lt;1.5,C19&gt;=48,C19&lt;93,C21&gt;=3.5,C21&lt;17.5,C28&gt;=13),0.71,IF(AND(C23&gt;=34,C23&lt;51,C15&lt;1.5,C19&gt;=20,C19&lt;48,C29&lt;5.5,C13&gt;=3,C12&lt;7),0.72,IF(AND(C23&gt;=34,C15&gt;=1.5,C21&gt;=0.75,C21&lt;12.5,C28&gt;=48,C29&lt;1.3,C14&lt;33),0.785,IF(AND(C23&gt;=34,C15&gt;=1.5,C21&lt;0.75,C13&gt;=16),0.785,IF(AND(C23&gt;=34,C23&lt;64,C15&lt;1.5,C19&lt;48,C29&lt;5.5,C13&lt;3,C20&gt;=7,C12&lt;7),0.79,IF(AND(C23&gt;=34,C15&lt;0.25,C19&gt;=48,C21&lt;3.5,C28&lt;25,C13&lt;45,C10&gt;=11),0.801,IF(AND(C23&gt;=51,C23&lt;64,C15&lt;1.5,C19&lt;48,C29&lt;5.5,C13&gt;=3,C13&lt;13,C12&lt;7),0.802,IF(AND(C23&gt;=65,C15&lt;1.5,C19&gt;=48,C19&lt;93,C21&gt;=3.5,C21&lt;17.5,C28&gt;=13,C25&gt;=4),0.882,IF(AND(C23&gt;=64,C15&lt;1.5,C19&lt;48,C29&lt;5.5,C13&lt;12,C10&gt;=8,C14&lt;25),0.889,IF(AND(C23&gt;=34,C15&gt;=1.5,C21&gt;=0.75,C21&lt;12.5,C28&lt;20,C29&gt;=1.3),0.941,IF(AND(C23&gt;=34,C15&lt;1.5,C19&gt;=48,C21&gt;=27.5,C28&gt;=13),0.973,IF(AND(C23&gt;=34,C15&lt;1.5,C19&gt;=48,C21&gt;=3.5,C21&lt;22.5,C28&lt;7),0.991,IF(AND(C23&gt;=34,C15&gt;=1.5,C21&gt;=0.75,C21&lt;12.5,C28&gt;=20,C29&gt;=1.3,C11&gt;=5),0.991,IF(AND(C23&gt;=65,C15&lt;1.5,C19&gt;=48,C19&lt;93,C21&gt;=3.5,C21&lt;17.5,C28&gt;=13,C25&lt;4),0.993,IF(AND(C23&gt;=64,C15&lt;1.5,C19&lt;48,C29&lt;5.5,C13&gt;=12),1.009,IF(AND(C23&gt;=34,C15&lt;0.25,C19&gt;=48,C21&lt;3.5,C13&lt;45,C10&gt;=3,C10&lt;11),1.022,IF(AND(C23&gt;=51,C23&lt;64,C15&lt;1.5,C19&lt;48,C29&lt;5.5,C13&gt;=13,C12&lt;7),1.09,IF(AND(C23&gt;=34,C15&gt;=1.5,C21&gt;=0.75,C21&lt;12.5,C28&lt;48,C29&lt;1.3,C14&lt;33),1.103,IF(AND(C23&gt;=34,C15&lt;1.5,C19&gt;=48,C21&gt;=17.5,C21&lt;27.5,C28&gt;=13),1.153,IF(AND(C23&gt;=34,C15&lt;1.5,C19&gt;=48,C21&gt;=3.5,C28&gt;=7,C28&lt;13,C13&gt;=9),1.258,IF(AND(C23&gt;=34,C15&gt;=1.5,C21&gt;=12.5,C14&lt;30),1.274,IF(AND(C23&gt;=34,C15&gt;=1.5,C21&lt;0.75,C13&lt;16,C20&lt;20),1.279,IF(AND(C23&gt;=34,C15&lt;0.25,C19&gt;=48,C21&lt;3.5,C13&gt;=45,C10&gt;=3),1.292,IF(AND(C23&gt;=34,C23&lt;64,C15&lt;1.5,C19&lt;48,C29&lt;5.5,C12&gt;=7),1.571,IF(AND(C23&gt;=34,C15&gt;=0.25,C15&lt;1.5,C19&gt;=48,C21&lt;3.5,C10&gt;=3),1.571,IF(AND(C23&gt;=34,C15&lt;1.5,C19&gt;=48,C21&gt;=3.5,C28&gt;=7,C28&lt;13,C13&lt;9),1.571,IF(AND(C23&gt;=34,C15&gt;=1.5,C21&gt;=0.75,C21&lt;12.5,C29&lt;1.3,C14&gt;=33),1.571,IF(AND(C23&gt;=34,C15&gt;=1.5,C21&lt;0.75,C13&lt;16,C20&gt;=20),1.571,IF(AND(C23&gt;=34,C15&gt;=1.5,C21&gt;=12.5,C14&gt;=30),1.571,""))))))))))))))))))))))))))))))))))))))))))))))))</f>
        <v>0.49199999999999999</v>
      </c>
      <c r="D87" s="20">
        <f t="shared" si="20"/>
        <v>2.8000000000000001E-2</v>
      </c>
      <c r="E87" s="20">
        <f t="shared" si="20"/>
        <v>2.8000000000000001E-2</v>
      </c>
      <c r="F87" s="20">
        <f t="shared" si="20"/>
        <v>2.8000000000000001E-2</v>
      </c>
      <c r="G87" s="20">
        <f t="shared" si="20"/>
        <v>2.8000000000000001E-2</v>
      </c>
      <c r="H87" s="20">
        <f t="shared" si="20"/>
        <v>2.8000000000000001E-2</v>
      </c>
      <c r="I87" s="20">
        <f t="shared" si="20"/>
        <v>2.8000000000000001E-2</v>
      </c>
      <c r="J87" s="20">
        <f t="shared" si="20"/>
        <v>2.8000000000000001E-2</v>
      </c>
      <c r="K87" s="20">
        <f t="shared" si="20"/>
        <v>2.8000000000000001E-2</v>
      </c>
      <c r="L87" s="20">
        <f t="shared" si="20"/>
        <v>2.8000000000000001E-2</v>
      </c>
      <c r="M87" s="20">
        <f t="shared" si="20"/>
        <v>2.8000000000000001E-2</v>
      </c>
      <c r="N87" s="20">
        <f t="shared" si="20"/>
        <v>2.8000000000000001E-2</v>
      </c>
      <c r="O87" s="20">
        <f t="shared" si="20"/>
        <v>2.8000000000000001E-2</v>
      </c>
      <c r="P87" s="20">
        <f t="shared" si="20"/>
        <v>2.8000000000000001E-2</v>
      </c>
      <c r="Q87" s="20">
        <f t="shared" si="20"/>
        <v>2.8000000000000001E-2</v>
      </c>
      <c r="R87" s="20">
        <f t="shared" si="20"/>
        <v>2.8000000000000001E-2</v>
      </c>
      <c r="S87" s="20">
        <f t="shared" si="20"/>
        <v>2.8000000000000001E-2</v>
      </c>
      <c r="T87" s="20">
        <f t="shared" si="20"/>
        <v>2.8000000000000001E-2</v>
      </c>
      <c r="U87" s="20">
        <f t="shared" si="20"/>
        <v>2.8000000000000001E-2</v>
      </c>
      <c r="V87" s="20">
        <f t="shared" si="20"/>
        <v>2.8000000000000001E-2</v>
      </c>
      <c r="W87" s="20">
        <f t="shared" si="20"/>
        <v>2.8000000000000001E-2</v>
      </c>
      <c r="X87" s="20">
        <f t="shared" si="20"/>
        <v>2.8000000000000001E-2</v>
      </c>
      <c r="Y87" s="20">
        <f t="shared" si="20"/>
        <v>2.8000000000000001E-2</v>
      </c>
      <c r="Z87" s="20">
        <f t="shared" si="20"/>
        <v>2.8000000000000001E-2</v>
      </c>
      <c r="AA87" s="20">
        <f t="shared" si="20"/>
        <v>2.8000000000000001E-2</v>
      </c>
      <c r="AB87" s="20">
        <f t="shared" si="20"/>
        <v>2.8000000000000001E-2</v>
      </c>
      <c r="AC87" s="20">
        <f t="shared" si="20"/>
        <v>2.8000000000000001E-2</v>
      </c>
      <c r="AD87" s="20">
        <f t="shared" si="20"/>
        <v>2.8000000000000001E-2</v>
      </c>
      <c r="AE87" s="20">
        <f t="shared" si="20"/>
        <v>2.8000000000000001E-2</v>
      </c>
      <c r="AF87" s="20">
        <f t="shared" si="20"/>
        <v>2.8000000000000001E-2</v>
      </c>
      <c r="AG87" s="20">
        <f t="shared" si="20"/>
        <v>2.8000000000000001E-2</v>
      </c>
      <c r="AH87" s="20">
        <f t="shared" si="20"/>
        <v>2.8000000000000001E-2</v>
      </c>
      <c r="AI87" s="20">
        <f t="shared" si="20"/>
        <v>2.8000000000000001E-2</v>
      </c>
      <c r="AJ87" s="20">
        <f t="shared" si="20"/>
        <v>2.8000000000000001E-2</v>
      </c>
      <c r="AK87" s="20">
        <f t="shared" si="20"/>
        <v>2.8000000000000001E-2</v>
      </c>
      <c r="AL87" s="20">
        <f t="shared" si="20"/>
        <v>2.8000000000000001E-2</v>
      </c>
      <c r="AM87" s="20">
        <f t="shared" si="20"/>
        <v>2.8000000000000001E-2</v>
      </c>
      <c r="AN87" s="20">
        <f t="shared" si="20"/>
        <v>2.8000000000000001E-2</v>
      </c>
      <c r="AO87" s="20">
        <f t="shared" si="20"/>
        <v>2.8000000000000001E-2</v>
      </c>
      <c r="AP87" s="20">
        <f t="shared" si="20"/>
        <v>2.8000000000000001E-2</v>
      </c>
      <c r="AQ87" s="20">
        <f t="shared" si="20"/>
        <v>2.8000000000000001E-2</v>
      </c>
      <c r="AR87" s="20">
        <f t="shared" si="20"/>
        <v>2.8000000000000001E-2</v>
      </c>
      <c r="AS87" s="20">
        <f t="shared" si="20"/>
        <v>2.8000000000000001E-2</v>
      </c>
      <c r="AT87" s="20">
        <f t="shared" si="20"/>
        <v>2.8000000000000001E-2</v>
      </c>
      <c r="AU87" s="20">
        <f t="shared" si="20"/>
        <v>2.8000000000000001E-2</v>
      </c>
      <c r="AV87" s="20">
        <f t="shared" si="20"/>
        <v>2.8000000000000001E-2</v>
      </c>
      <c r="AW87" s="20">
        <f t="shared" si="20"/>
        <v>2.8000000000000001E-2</v>
      </c>
      <c r="AX87" s="20">
        <f t="shared" si="20"/>
        <v>2.8000000000000001E-2</v>
      </c>
    </row>
    <row r="88" spans="1:50" x14ac:dyDescent="0.35">
      <c r="A88" s="1" t="s">
        <v>52</v>
      </c>
      <c r="B88" s="20">
        <f>IF(AND(B23&gt;=46,B29&gt;=5.5,B10&lt;1,B26&lt;5),0,IF(AND(B23&lt;46,B10&lt;3,B21&lt;3),0.079,IF(AND(B23&lt;46,B10&lt;3,B21&gt;=3),0.199,IF(AND(B23&gt;=46,B29&gt;=5.5,B13&lt;5,B10&gt;=1,B26&lt;1),0.245,IF(AND(B23&gt;=46,B29&gt;=5.5,B13&lt;5,B10&gt;=1,B26&gt;=1,B26&lt;5),0.376,IF(AND(B23&lt;23,B10&gt;=3),0.423,IF(AND(B23&gt;=23,B23&lt;46,B10&gt;=3,B28&gt;=33),0.503,IF(AND(B23&gt;=46,B29&gt;=5.5,B13&gt;=5,B10&gt;=1,B26&lt;5),0.543,IF(AND(B23&gt;=46,B29&lt;5.5,B15&gt;=1.5,B22&lt;52.5,B19&lt;43,B28&gt;=38,B14&gt;=13),0.548,IF(AND(B23&gt;=23,B23&lt;46,B10&gt;=3,B21&lt;4.5,B28&lt;33),0.549,IF(AND(B23&gt;=46,B29&gt;=5.5,B19&lt;58,B26&gt;=5),0.552,IF(AND(B23&gt;=46,B29&lt;5.5,B15&lt;1.5,B13&lt;5,B10&lt;8,B22&lt;6.5,B21&lt;32.5),0.609,IF(AND(B23&gt;=46,B29&lt;5.5,B15&lt;1.5,B13&lt;18,B10&gt;=8,B22&lt;6.5,B21&lt;32.5,B28&gt;=56),0.676,IF(AND(B23&gt;=46,B29&lt;5.5,B15&lt;1.5,B13&lt;18,B10&lt;8,B22&gt;=6.5,B11&lt;1),0.686,IF(AND(B23&gt;=46,B29&lt;5.5,B15&lt;1.5,B13&lt;18,B10&gt;=8,B22&lt;6.5,B21&lt;32.5,B28&lt;56,B11&gt;=5),0.7,IF(AND(B23&gt;=23,B23&lt;46,B10&gt;=3,B21&gt;=4.5,B28&lt;33),0.718,IF(AND(B23&gt;=46,B29&lt;5.5,B15&lt;1.5,B13&gt;=18,B22&gt;=3.5,B22&lt;14.5),0.718,IF(AND(B23&gt;=46,B29&lt;5.5,B15&gt;=1.5,B22&lt;52.5,B19&lt;43,B28&gt;=38,B14&lt;13),0.76,IF(AND(B23&gt;=46,B29&gt;=2.5,B29&lt;5.5,B15&lt;1.5,B13&lt;18,B10&gt;=8,B22&lt;6.5,B21&lt;32.5,B28&lt;56,B11&lt;4),0.78,IF(AND(B23&gt;=46,B29&lt;5.5,B15&lt;1.5,B13&lt;18,B10&gt;=8,B22&gt;=35,B19&lt;38,B25&lt;4),0.785,IF(AND(B23&gt;=46,B29&lt;5.5,B15&lt;1.5,B13&gt;=18,B22&gt;=14.5,B19&lt;40),0.785,IF(AND(B23&gt;=46,B29&lt;2.5,B15&lt;1.5,B13&lt;18,B10&gt;=8,B22&lt;6.5,B19&gt;=48,B21&lt;32.5,B28&lt;56,B11&lt;4,B25&lt;3),0.802,IF(AND(B23&gt;=46,B29&lt;5.5,B15&lt;1.5,B13&lt;18,B10&gt;=8,B22&gt;=6.5,B19&lt;38,B25&gt;=4),0.803,IF(AND(B23&gt;=46,B29&lt;2.5,B15&lt;1.5,B13&lt;18,B10&gt;=8,B22&lt;6.5,B19&lt;48,B21&lt;32.5,B28&lt;56,B11&lt;4,B25&lt;3,B12&gt;=4),0.811,IF(AND(B23&gt;=46,B29&gt;=5.5,B19&gt;=58,B21&gt;=2.8,B26&gt;=5),0.836,IF(AND(B23&gt;=46,B29&lt;5.5,B15&gt;=1.5,B13&lt;2,B19&gt;=43,B12&lt;3),0.888,IF(AND(B23&gt;=46,B29&lt;5.5,B15&lt;1.5,B13&gt;=5,B13&lt;18,B10&lt;8,B22&lt;6.5,B21&lt;32.5),0.895,IF(AND(B23&gt;=46,B29&lt;5.5,B15&lt;1.5,B13&lt;18,B22&lt;6.5,B21&gt;=32.5),0.971,IF(AND(B23&gt;=46,B29&lt;5.5,B15&lt;1.5,B13&lt;18,B10&gt;=8,B22&gt;=6.5,B22&lt;35,B19&lt;38,B25&lt;4),1.017,IF(AND(B23&gt;=46,B29&lt;5.5,B15&gt;=1.5,B22&gt;=52.5,B19&lt;43,B28&gt;=38),1.03,IF(AND(B23&gt;=46,B29&lt;2.5,B15&lt;1.5,B13&lt;18,B10&gt;=8,B22&lt;6.5,B21&lt;32.5,B28&lt;56,B11&lt;4,B25&gt;=3),1.036,IF(AND(B23&gt;=46,B29&lt;2.5,B15&lt;1.5,B13&lt;18,B10&gt;=8,B22&lt;6.5,B19&lt;48,B21&lt;32.5,B28&lt;56,B11&lt;4,B25&lt;3,B12&lt;4),1.041,IF(AND(B23&gt;=46,B23&lt;95,B29&lt;5.5,B15&gt;=1.5,B19&lt;43,B28&lt;38),1.046,IF(AND(B23&gt;=46,B29&lt;5.5,B15&lt;1.5,B13&gt;=18,B22&gt;=14.5,B19&gt;=40),1.049,IF(AND(B23&gt;=46,B29&gt;=1.8,B29&lt;5.5,B15&lt;1.5,B13&gt;=18,B22&lt;3.5),1.091,IF(AND(B23&gt;=46,B29&lt;5.5,B15&lt;1.5,B13&lt;18,B10&lt;8,B22&gt;=6.5,B11&gt;=1),1.101,IF(AND(B23&gt;=46,B29&gt;=5.5,B19&gt;=58,B21&lt;2.8,B26&gt;=5),1.107,IF(AND(B23&gt;=46,B29&lt;1.8,B15&lt;1.5,B13&gt;=18,B22&lt;3.5,B21&gt;=4.5),1.107,IF(AND(B23&gt;=46,B29&lt;5.5,B15&lt;1.5,B13&lt;18,B10&gt;=8,B22&gt;=6.5,B19&gt;=38,B12&gt;=1),1.145,IF(AND(B23&gt;=46,B29&lt;5.5,B15&gt;=1.5,B13&lt;2,B19&gt;=43,B12&gt;=3),1.249,IF(AND(B23&gt;=46,B29&lt;5.5,B15&gt;=1.5,B15&lt;27.5,B13&gt;=2,B19&gt;=43),1.285,IF(AND(B23&gt;=46,B29&lt;5.5,B15&lt;1.5,B13&lt;18,B10&gt;=8,B22&lt;6.5,B21&lt;32.5,B28&lt;56,B11&gt;=4,B11&lt;5),1.323,IF(AND(B23&gt;=46,B29&lt;1.8,B15&lt;1.5,B13&gt;=18,B22&lt;3.5,B21&lt;4.5),1.405,IF(AND(B23&gt;=46,B29&lt;5.5,B15&lt;1.5,B13&lt;18,B10&gt;=8,B22&gt;=6.5,B19&gt;=38,B12&lt;1),1.571,IF(AND(B23&gt;=95,B29&lt;5.5,B15&gt;=1.5,B19&lt;43,B28&lt;38),1.571,IF(AND(B23&gt;=46,B29&lt;5.5,B15&gt;=27.5,B13&gt;=2,B19&gt;=43),1.571,""))))))))))))))))))))))))))))))))))))))))))))))</f>
        <v>0.89500000000000002</v>
      </c>
      <c r="C88" s="20">
        <f t="shared" ref="C88:AX88" si="21">IF(AND(C23&gt;=46,C29&gt;=5.5,C10&lt;1,C26&lt;5),0,IF(AND(C23&lt;46,C10&lt;3,C21&lt;3),0.079,IF(AND(C23&lt;46,C10&lt;3,C21&gt;=3),0.199,IF(AND(C23&gt;=46,C29&gt;=5.5,C13&lt;5,C10&gt;=1,C26&lt;1),0.245,IF(AND(C23&gt;=46,C29&gt;=5.5,C13&lt;5,C10&gt;=1,C26&gt;=1,C26&lt;5),0.376,IF(AND(C23&lt;23,C10&gt;=3),0.423,IF(AND(C23&gt;=23,C23&lt;46,C10&gt;=3,C28&gt;=33),0.503,IF(AND(C23&gt;=46,C29&gt;=5.5,C13&gt;=5,C10&gt;=1,C26&lt;5),0.543,IF(AND(C23&gt;=46,C29&lt;5.5,C15&gt;=1.5,C22&lt;52.5,C19&lt;43,C28&gt;=38,C14&gt;=13),0.548,IF(AND(C23&gt;=23,C23&lt;46,C10&gt;=3,C21&lt;4.5,C28&lt;33),0.549,IF(AND(C23&gt;=46,C29&gt;=5.5,C19&lt;58,C26&gt;=5),0.552,IF(AND(C23&gt;=46,C29&lt;5.5,C15&lt;1.5,C13&lt;5,C10&lt;8,C22&lt;6.5,C21&lt;32.5),0.609,IF(AND(C23&gt;=46,C29&lt;5.5,C15&lt;1.5,C13&lt;18,C10&gt;=8,C22&lt;6.5,C21&lt;32.5,C28&gt;=56),0.676,IF(AND(C23&gt;=46,C29&lt;5.5,C15&lt;1.5,C13&lt;18,C10&lt;8,C22&gt;=6.5,C11&lt;1),0.686,IF(AND(C23&gt;=46,C29&lt;5.5,C15&lt;1.5,C13&lt;18,C10&gt;=8,C22&lt;6.5,C21&lt;32.5,C28&lt;56,C11&gt;=5),0.7,IF(AND(C23&gt;=23,C23&lt;46,C10&gt;=3,C21&gt;=4.5,C28&lt;33),0.718,IF(AND(C23&gt;=46,C29&lt;5.5,C15&lt;1.5,C13&gt;=18,C22&gt;=3.5,C22&lt;14.5),0.718,IF(AND(C23&gt;=46,C29&lt;5.5,C15&gt;=1.5,C22&lt;52.5,C19&lt;43,C28&gt;=38,C14&lt;13),0.76,IF(AND(C23&gt;=46,C29&gt;=2.5,C29&lt;5.5,C15&lt;1.5,C13&lt;18,C10&gt;=8,C22&lt;6.5,C21&lt;32.5,C28&lt;56,C11&lt;4),0.78,IF(AND(C23&gt;=46,C29&lt;5.5,C15&lt;1.5,C13&lt;18,C10&gt;=8,C22&gt;=35,C19&lt;38,C25&lt;4),0.785,IF(AND(C23&gt;=46,C29&lt;5.5,C15&lt;1.5,C13&gt;=18,C22&gt;=14.5,C19&lt;40),0.785,IF(AND(C23&gt;=46,C29&lt;2.5,C15&lt;1.5,C13&lt;18,C10&gt;=8,C22&lt;6.5,C19&gt;=48,C21&lt;32.5,C28&lt;56,C11&lt;4,C25&lt;3),0.802,IF(AND(C23&gt;=46,C29&lt;5.5,C15&lt;1.5,C13&lt;18,C10&gt;=8,C22&gt;=6.5,C19&lt;38,C25&gt;=4),0.803,IF(AND(C23&gt;=46,C29&lt;2.5,C15&lt;1.5,C13&lt;18,C10&gt;=8,C22&lt;6.5,C19&lt;48,C21&lt;32.5,C28&lt;56,C11&lt;4,C25&lt;3,C12&gt;=4),0.811,IF(AND(C23&gt;=46,C29&gt;=5.5,C19&gt;=58,C21&gt;=2.8,C26&gt;=5),0.836,IF(AND(C23&gt;=46,C29&lt;5.5,C15&gt;=1.5,C13&lt;2,C19&gt;=43,C12&lt;3),0.888,IF(AND(C23&gt;=46,C29&lt;5.5,C15&lt;1.5,C13&gt;=5,C13&lt;18,C10&lt;8,C22&lt;6.5,C21&lt;32.5),0.895,IF(AND(C23&gt;=46,C29&lt;5.5,C15&lt;1.5,C13&lt;18,C22&lt;6.5,C21&gt;=32.5),0.971,IF(AND(C23&gt;=46,C29&lt;5.5,C15&lt;1.5,C13&lt;18,C10&gt;=8,C22&gt;=6.5,C22&lt;35,C19&lt;38,C25&lt;4),1.017,IF(AND(C23&gt;=46,C29&lt;5.5,C15&gt;=1.5,C22&gt;=52.5,C19&lt;43,C28&gt;=38),1.03,IF(AND(C23&gt;=46,C29&lt;2.5,C15&lt;1.5,C13&lt;18,C10&gt;=8,C22&lt;6.5,C21&lt;32.5,C28&lt;56,C11&lt;4,C25&gt;=3),1.036,IF(AND(C23&gt;=46,C29&lt;2.5,C15&lt;1.5,C13&lt;18,C10&gt;=8,C22&lt;6.5,C19&lt;48,C21&lt;32.5,C28&lt;56,C11&lt;4,C25&lt;3,C12&lt;4),1.041,IF(AND(C23&gt;=46,C23&lt;95,C29&lt;5.5,C15&gt;=1.5,C19&lt;43,C28&lt;38),1.046,IF(AND(C23&gt;=46,C29&lt;5.5,C15&lt;1.5,C13&gt;=18,C22&gt;=14.5,C19&gt;=40),1.049,IF(AND(C23&gt;=46,C29&gt;=1.8,C29&lt;5.5,C15&lt;1.5,C13&gt;=18,C22&lt;3.5),1.091,IF(AND(C23&gt;=46,C29&lt;5.5,C15&lt;1.5,C13&lt;18,C10&lt;8,C22&gt;=6.5,C11&gt;=1),1.101,IF(AND(C23&gt;=46,C29&gt;=5.5,C19&gt;=58,C21&lt;2.8,C26&gt;=5),1.107,IF(AND(C23&gt;=46,C29&lt;1.8,C15&lt;1.5,C13&gt;=18,C22&lt;3.5,C21&gt;=4.5),1.107,IF(AND(C23&gt;=46,C29&lt;5.5,C15&lt;1.5,C13&lt;18,C10&gt;=8,C22&gt;=6.5,C19&gt;=38,C12&gt;=1),1.145,IF(AND(C23&gt;=46,C29&lt;5.5,C15&gt;=1.5,C13&lt;2,C19&gt;=43,C12&gt;=3),1.249,IF(AND(C23&gt;=46,C29&lt;5.5,C15&gt;=1.5,C15&lt;27.5,C13&gt;=2,C19&gt;=43),1.285,IF(AND(C23&gt;=46,C29&lt;5.5,C15&lt;1.5,C13&lt;18,C10&gt;=8,C22&lt;6.5,C21&lt;32.5,C28&lt;56,C11&gt;=4,C11&lt;5),1.323,IF(AND(C23&gt;=46,C29&lt;1.8,C15&lt;1.5,C13&gt;=18,C22&lt;3.5,C21&lt;4.5),1.405,IF(AND(C23&gt;=46,C29&lt;5.5,C15&lt;1.5,C13&lt;18,C10&gt;=8,C22&gt;=6.5,C19&gt;=38,C12&lt;1),1.571,IF(AND(C23&gt;=95,C29&lt;5.5,C15&gt;=1.5,C19&lt;43,C28&lt;38),1.571,IF(AND(C23&gt;=46,C29&lt;5.5,C15&gt;=27.5,C13&gt;=2,C19&gt;=43),1.571,""))))))))))))))))))))))))))))))))))))))))))))))</f>
        <v>0.60899999999999999</v>
      </c>
      <c r="D88" s="20">
        <f t="shared" si="21"/>
        <v>7.9000000000000001E-2</v>
      </c>
      <c r="E88" s="20">
        <f t="shared" si="21"/>
        <v>7.9000000000000001E-2</v>
      </c>
      <c r="F88" s="20">
        <f t="shared" si="21"/>
        <v>7.9000000000000001E-2</v>
      </c>
      <c r="G88" s="20">
        <f t="shared" si="21"/>
        <v>7.9000000000000001E-2</v>
      </c>
      <c r="H88" s="20">
        <f t="shared" si="21"/>
        <v>7.9000000000000001E-2</v>
      </c>
      <c r="I88" s="20">
        <f t="shared" si="21"/>
        <v>7.9000000000000001E-2</v>
      </c>
      <c r="J88" s="20">
        <f t="shared" si="21"/>
        <v>7.9000000000000001E-2</v>
      </c>
      <c r="K88" s="20">
        <f t="shared" si="21"/>
        <v>7.9000000000000001E-2</v>
      </c>
      <c r="L88" s="20">
        <f t="shared" si="21"/>
        <v>7.9000000000000001E-2</v>
      </c>
      <c r="M88" s="20">
        <f t="shared" si="21"/>
        <v>7.9000000000000001E-2</v>
      </c>
      <c r="N88" s="20">
        <f t="shared" si="21"/>
        <v>7.9000000000000001E-2</v>
      </c>
      <c r="O88" s="20">
        <f t="shared" si="21"/>
        <v>7.9000000000000001E-2</v>
      </c>
      <c r="P88" s="20">
        <f t="shared" si="21"/>
        <v>7.9000000000000001E-2</v>
      </c>
      <c r="Q88" s="20">
        <f t="shared" si="21"/>
        <v>7.9000000000000001E-2</v>
      </c>
      <c r="R88" s="20">
        <f t="shared" si="21"/>
        <v>7.9000000000000001E-2</v>
      </c>
      <c r="S88" s="20">
        <f t="shared" si="21"/>
        <v>7.9000000000000001E-2</v>
      </c>
      <c r="T88" s="20">
        <f t="shared" si="21"/>
        <v>7.9000000000000001E-2</v>
      </c>
      <c r="U88" s="20">
        <f t="shared" si="21"/>
        <v>7.9000000000000001E-2</v>
      </c>
      <c r="V88" s="20">
        <f t="shared" si="21"/>
        <v>7.9000000000000001E-2</v>
      </c>
      <c r="W88" s="20">
        <f t="shared" si="21"/>
        <v>7.9000000000000001E-2</v>
      </c>
      <c r="X88" s="20">
        <f t="shared" si="21"/>
        <v>7.9000000000000001E-2</v>
      </c>
      <c r="Y88" s="20">
        <f t="shared" si="21"/>
        <v>7.9000000000000001E-2</v>
      </c>
      <c r="Z88" s="20">
        <f t="shared" si="21"/>
        <v>7.9000000000000001E-2</v>
      </c>
      <c r="AA88" s="20">
        <f t="shared" si="21"/>
        <v>7.9000000000000001E-2</v>
      </c>
      <c r="AB88" s="20">
        <f t="shared" si="21"/>
        <v>7.9000000000000001E-2</v>
      </c>
      <c r="AC88" s="20">
        <f t="shared" si="21"/>
        <v>7.9000000000000001E-2</v>
      </c>
      <c r="AD88" s="20">
        <f t="shared" si="21"/>
        <v>7.9000000000000001E-2</v>
      </c>
      <c r="AE88" s="20">
        <f t="shared" si="21"/>
        <v>7.9000000000000001E-2</v>
      </c>
      <c r="AF88" s="20">
        <f t="shared" si="21"/>
        <v>7.9000000000000001E-2</v>
      </c>
      <c r="AG88" s="20">
        <f t="shared" si="21"/>
        <v>7.9000000000000001E-2</v>
      </c>
      <c r="AH88" s="20">
        <f t="shared" si="21"/>
        <v>7.9000000000000001E-2</v>
      </c>
      <c r="AI88" s="20">
        <f t="shared" si="21"/>
        <v>7.9000000000000001E-2</v>
      </c>
      <c r="AJ88" s="20">
        <f t="shared" si="21"/>
        <v>7.9000000000000001E-2</v>
      </c>
      <c r="AK88" s="20">
        <f t="shared" si="21"/>
        <v>7.9000000000000001E-2</v>
      </c>
      <c r="AL88" s="20">
        <f t="shared" si="21"/>
        <v>7.9000000000000001E-2</v>
      </c>
      <c r="AM88" s="20">
        <f t="shared" si="21"/>
        <v>7.9000000000000001E-2</v>
      </c>
      <c r="AN88" s="20">
        <f t="shared" si="21"/>
        <v>7.9000000000000001E-2</v>
      </c>
      <c r="AO88" s="20">
        <f t="shared" si="21"/>
        <v>7.9000000000000001E-2</v>
      </c>
      <c r="AP88" s="20">
        <f t="shared" si="21"/>
        <v>7.9000000000000001E-2</v>
      </c>
      <c r="AQ88" s="20">
        <f t="shared" si="21"/>
        <v>7.9000000000000001E-2</v>
      </c>
      <c r="AR88" s="20">
        <f t="shared" si="21"/>
        <v>7.9000000000000001E-2</v>
      </c>
      <c r="AS88" s="20">
        <f t="shared" si="21"/>
        <v>7.9000000000000001E-2</v>
      </c>
      <c r="AT88" s="20">
        <f t="shared" si="21"/>
        <v>7.9000000000000001E-2</v>
      </c>
      <c r="AU88" s="20">
        <f t="shared" si="21"/>
        <v>7.9000000000000001E-2</v>
      </c>
      <c r="AV88" s="20">
        <f t="shared" si="21"/>
        <v>7.9000000000000001E-2</v>
      </c>
      <c r="AW88" s="20">
        <f t="shared" si="21"/>
        <v>7.9000000000000001E-2</v>
      </c>
      <c r="AX88" s="20">
        <f t="shared" si="21"/>
        <v>7.9000000000000001E-2</v>
      </c>
    </row>
    <row r="89" spans="1:50" x14ac:dyDescent="0.35">
      <c r="A89" s="1" t="s">
        <v>53</v>
      </c>
      <c r="B89" s="20">
        <f>IF(AND(B23&gt;=51,B13&lt;5,B10&lt;4,B20&gt;=53),0,IF(AND(B23&lt;51,B10&lt;3,B11&lt;10),0.077,IF(AND(B23&lt;51,B10&lt;3,B11&gt;=10),0.178,IF(AND(B23&gt;=51,B13&lt;5,B20&lt;15,B21&lt;1.5,B14&gt;=35),0.274,IF(AND(B23&lt;51,B12&lt;1,B19&gt;=38,B10&gt;=8,B29&lt;4.5),0.322,IF(AND(B23&gt;=51,B13&lt;5,B20&gt;=15,B20&lt;53,B21&lt;1.5,B11&lt;5),0.323,IF(AND(B23&lt;51,B28&lt;31,B10&gt;=3,B29&gt;=4.5),0.369,IF(AND(B23&gt;=51,B13&gt;=6,B28&gt;=38,B28&lt;43),0.478,IF(AND(B23&lt;51,B10&gt;=3,B10&lt;8,B29&lt;4.5),0.487,IF(AND(B23&lt;51,B13&gt;=8,B12&lt;1,B19&lt;38,B10&gt;=8,B29&lt;4.5),0.498,IF(AND(B23&gt;=51,B13&lt;5,B28&lt;34,B12&gt;=3,B19&lt;58,B20&lt;53,B21&gt;=1.5,B22&lt;30),0.509,IF(AND(B23&lt;51,B28&gt;=31,B10&gt;=3,B29&gt;=4.5),0.516,IF(AND(B23&gt;=51,B13&gt;=14,B13&lt;16,B28&lt;38,B14&lt;40,B26&lt;2),0.58,IF(AND(B23&lt;51,B12&gt;=1,B12&lt;7,B10&gt;=8,B14&lt;11,B26&lt;3,B29&lt;4.5),0.587,IF(AND(B23&gt;=51,B13&lt;5,B10&gt;=4,B20&gt;=53),0.622,IF(AND(B23&gt;=51,B13&gt;=6,B13&lt;9,B28&lt;38,B19&lt;70,B14&lt;40),0.632,IF(AND(B23&gt;=51,B13&lt;5,B20&gt;=15,B20&lt;53,B21&lt;1.5,B11&gt;=5),0.633,IF(AND(B23&lt;51,B13&lt;8,B12&lt;1,B19&lt;38,B10&gt;=8,B29&lt;4.5),0.644,IF(AND(B23&gt;=51,B13&lt;5,B12&lt;3,B19&lt;68,B10&lt;23,B20&lt;53,B21&gt;=1.5,B26&gt;=8),0.657,IF(AND(B23&gt;=51,B13&gt;=6,B13&lt;9,B28&gt;=43),0.702,IF(AND(B23&gt;=51,B13&lt;5,B12&lt;6,B20&lt;15,B21&lt;1.5,B14&lt;35),0.711,IF(AND(B23&lt;51,B13&gt;=4,B12&gt;=1,B12&lt;7,B10&gt;=8,B26&gt;=3,B29&lt;4.5),0.72,IF(AND(B23&gt;=51,B13&lt;5,B28&lt;7,B12&lt;3,B19&lt;68,B10&lt;23,B20&lt;53,B21&gt;=1.5,B26&lt;8),0.735,IF(AND(B23&gt;=51,B13&lt;5,B28&gt;=45,B12&gt;=3,B19&gt;=58,B20&lt;53,B21&gt;=1.5),0.754,IF(AND(B23&lt;51,B12&gt;=1,B12&lt;7,B10&gt;=8,B14&gt;=11,B26&lt;3,B29&lt;4.5),0.785,IF(AND(B23&gt;=51,B13&lt;5,B28&gt;=34,B12&gt;=3,B19&lt;58,B20&lt;53,B21&gt;=1.5,B22&lt;30),0.786,IF(AND(B23&lt;51,B13&lt;4,B12&gt;=1,B12&lt;7,B19&lt;33,B10&gt;=8,B26&gt;=3,B29&lt;4.5),0.802,IF(AND(B23&gt;=51,B13&gt;=1,B13&lt;5,B28&lt;45,B12&gt;=3,B19&gt;=58,B20&lt;53,B21&gt;=1.5),0.836,IF(AND(B23&gt;=51,B13&gt;=9,B28&gt;=43,B29&gt;=2.5),0.838,IF(AND(B23&gt;=51,B13&gt;=9,B28&lt;6,B14&lt;40,B26&gt;=2,B11&lt;13),0.859,IF(AND(B23&gt;=51,B13&gt;=6,B13&lt;9,B28&lt;38,B19&gt;=70,B14&lt;40),0.87,IF(AND(B23&gt;=51,B13&gt;=5,B13&lt;6,B10&gt;=33),0.886,IF(AND(B23&gt;=51,B13&lt;5,B12&gt;=3,B19&lt;58,B20&lt;53,B21&gt;=1.5,B22&gt;=30),0.888,IF(AND(B23&gt;=51,B13&gt;=9,B13&lt;14,B28&lt;38,B14&lt;40,B26&lt;2),0.888,IF(AND(B23&gt;=51,B13&lt;5,B28&gt;=7,B12&lt;3,B19&lt;68,B10&lt;23,B20&lt;53,B21&gt;=1.5,B26&lt;8),0.904,IF(AND(B23&lt;51,B12&gt;=7,B10&gt;=8,B29&lt;4.5),0.908,IF(AND(B23&gt;=51,B13&gt;=9,B28&gt;=6,B28&lt;33,B19&lt;30,B14&lt;40,B26&gt;=2,B11&lt;13),0.912,IF(AND(B23&gt;=51,B13&gt;=16,B28&lt;38,B14&lt;40,B26&lt;2),0.997,IF(AND(B23&gt;=51,B13&gt;=9,B28&gt;=6,B28&lt;33,B12&gt;=5,B19&gt;=30,B21&gt;=4.5,B14&lt;40,B26&gt;=2,B11&lt;13),1.02,IF(AND(B23&lt;51,B13&lt;4,B12&gt;=1,B12&lt;7,B19&gt;=33,B10&gt;=8,B26&gt;=3,B29&lt;4.5),1.047,IF(AND(B23&gt;=51,B13&gt;=9,B28&gt;=43,B29&lt;2.5),1.049,IF(AND(B23&gt;=51,B13&lt;5,B12&lt;3,B19&lt;68,B10&gt;=23,B20&lt;53,B21&gt;=1.5),1.051,IF(AND(B23&gt;=51,B13&lt;5,B12&gt;=6,B20&lt;15,B21&lt;1.5,B14&lt;35),1.055,IF(AND(B23&gt;=51,B13&lt;5,B12&lt;3,B19&gt;=68,B20&lt;53,B21&gt;=1.5,B29&gt;=1.5),1.091,IF(AND(B23&gt;=51,B13&lt;1,B28&lt;45,B12&gt;=3,B19&gt;=58,B20&lt;53,B21&gt;=1.5),1.105,IF(AND(B23&gt;=51,B13&gt;=9,B28&gt;=6,B28&lt;33,B12&lt;5,B19&gt;=30,B14&lt;40,B26&gt;=2,B11&lt;13),1.133,IF(AND(B23&gt;=51,B13&gt;=9,B28&gt;=6,B28&lt;33,B12&gt;=5,B19&gt;=30,B21&lt;4.5,B14&lt;40,B26&gt;=2,B11&lt;13),1.249,IF(AND(B23&gt;=51,B13&gt;=9,B28&lt;33,B14&lt;40,B26&gt;=2,B11&gt;=13),1.301,IF(AND(B23&gt;=51,B13&gt;=6,B28&lt;38,B19&gt;=48,B14&gt;=40),1.313,IF(AND(B23&gt;=51,B13&gt;=5,B13&lt;6,B10&lt;33),1.347,IF(AND(B23&gt;=51,B13&lt;5,B12&lt;3,B19&gt;=68,B20&lt;53,B21&gt;=1.5,B29&lt;1.5),1.458,IF(AND(B23&gt;=51,B13&gt;=9,B28&gt;=33,B28&lt;38,B14&lt;40,B26&gt;=2),1.496,IF(AND(B23&gt;=51,B13&gt;=6,B28&lt;38,B19&lt;48,B14&gt;=40),1.521,"")))))))))))))))))))))))))))))))))))))))))))))))))))))</f>
        <v>1.347</v>
      </c>
      <c r="C89" s="20">
        <f t="shared" ref="C89:AX89" si="22">IF(AND(C23&gt;=51,C13&lt;5,C10&lt;4,C20&gt;=53),0,IF(AND(C23&lt;51,C10&lt;3,C11&lt;10),0.077,IF(AND(C23&lt;51,C10&lt;3,C11&gt;=10),0.178,IF(AND(C23&gt;=51,C13&lt;5,C20&lt;15,C21&lt;1.5,C14&gt;=35),0.274,IF(AND(C23&lt;51,C12&lt;1,C19&gt;=38,C10&gt;=8,C29&lt;4.5),0.322,IF(AND(C23&gt;=51,C13&lt;5,C20&gt;=15,C20&lt;53,C21&lt;1.5,C11&lt;5),0.323,IF(AND(C23&lt;51,C28&lt;31,C10&gt;=3,C29&gt;=4.5),0.369,IF(AND(C23&gt;=51,C13&gt;=6,C28&gt;=38,C28&lt;43),0.478,IF(AND(C23&lt;51,C10&gt;=3,C10&lt;8,C29&lt;4.5),0.487,IF(AND(C23&lt;51,C13&gt;=8,C12&lt;1,C19&lt;38,C10&gt;=8,C29&lt;4.5),0.498,IF(AND(C23&gt;=51,C13&lt;5,C28&lt;34,C12&gt;=3,C19&lt;58,C20&lt;53,C21&gt;=1.5,C22&lt;30),0.509,IF(AND(C23&lt;51,C28&gt;=31,C10&gt;=3,C29&gt;=4.5),0.516,IF(AND(C23&gt;=51,C13&gt;=14,C13&lt;16,C28&lt;38,C14&lt;40,C26&lt;2),0.58,IF(AND(C23&lt;51,C12&gt;=1,C12&lt;7,C10&gt;=8,C14&lt;11,C26&lt;3,C29&lt;4.5),0.587,IF(AND(C23&gt;=51,C13&lt;5,C10&gt;=4,C20&gt;=53),0.622,IF(AND(C23&gt;=51,C13&gt;=6,C13&lt;9,C28&lt;38,C19&lt;70,C14&lt;40),0.632,IF(AND(C23&gt;=51,C13&lt;5,C20&gt;=15,C20&lt;53,C21&lt;1.5,C11&gt;=5),0.633,IF(AND(C23&lt;51,C13&lt;8,C12&lt;1,C19&lt;38,C10&gt;=8,C29&lt;4.5),0.644,IF(AND(C23&gt;=51,C13&lt;5,C12&lt;3,C19&lt;68,C10&lt;23,C20&lt;53,C21&gt;=1.5,C26&gt;=8),0.657,IF(AND(C23&gt;=51,C13&gt;=6,C13&lt;9,C28&gt;=43),0.702,IF(AND(C23&gt;=51,C13&lt;5,C12&lt;6,C20&lt;15,C21&lt;1.5,C14&lt;35),0.711,IF(AND(C23&lt;51,C13&gt;=4,C12&gt;=1,C12&lt;7,C10&gt;=8,C26&gt;=3,C29&lt;4.5),0.72,IF(AND(C23&gt;=51,C13&lt;5,C28&lt;7,C12&lt;3,C19&lt;68,C10&lt;23,C20&lt;53,C21&gt;=1.5,C26&lt;8),0.735,IF(AND(C23&gt;=51,C13&lt;5,C28&gt;=45,C12&gt;=3,C19&gt;=58,C20&lt;53,C21&gt;=1.5),0.754,IF(AND(C23&lt;51,C12&gt;=1,C12&lt;7,C10&gt;=8,C14&gt;=11,C26&lt;3,C29&lt;4.5),0.785,IF(AND(C23&gt;=51,C13&lt;5,C28&gt;=34,C12&gt;=3,C19&lt;58,C20&lt;53,C21&gt;=1.5,C22&lt;30),0.786,IF(AND(C23&lt;51,C13&lt;4,C12&gt;=1,C12&lt;7,C19&lt;33,C10&gt;=8,C26&gt;=3,C29&lt;4.5),0.802,IF(AND(C23&gt;=51,C13&gt;=1,C13&lt;5,C28&lt;45,C12&gt;=3,C19&gt;=58,C20&lt;53,C21&gt;=1.5),0.836,IF(AND(C23&gt;=51,C13&gt;=9,C28&gt;=43,C29&gt;=2.5),0.838,IF(AND(C23&gt;=51,C13&gt;=9,C28&lt;6,C14&lt;40,C26&gt;=2,C11&lt;13),0.859,IF(AND(C23&gt;=51,C13&gt;=6,C13&lt;9,C28&lt;38,C19&gt;=70,C14&lt;40),0.87,IF(AND(C23&gt;=51,C13&gt;=5,C13&lt;6,C10&gt;=33),0.886,IF(AND(C23&gt;=51,C13&lt;5,C12&gt;=3,C19&lt;58,C20&lt;53,C21&gt;=1.5,C22&gt;=30),0.888,IF(AND(C23&gt;=51,C13&gt;=9,C13&lt;14,C28&lt;38,C14&lt;40,C26&lt;2),0.888,IF(AND(C23&gt;=51,C13&lt;5,C28&gt;=7,C12&lt;3,C19&lt;68,C10&lt;23,C20&lt;53,C21&gt;=1.5,C26&lt;8),0.904,IF(AND(C23&lt;51,C12&gt;=7,C10&gt;=8,C29&lt;4.5),0.908,IF(AND(C23&gt;=51,C13&gt;=9,C28&gt;=6,C28&lt;33,C19&lt;30,C14&lt;40,C26&gt;=2,C11&lt;13),0.912,IF(AND(C23&gt;=51,C13&gt;=16,C28&lt;38,C14&lt;40,C26&lt;2),0.997,IF(AND(C23&gt;=51,C13&gt;=9,C28&gt;=6,C28&lt;33,C12&gt;=5,C19&gt;=30,C21&gt;=4.5,C14&lt;40,C26&gt;=2,C11&lt;13),1.02,IF(AND(C23&lt;51,C13&lt;4,C12&gt;=1,C12&lt;7,C19&gt;=33,C10&gt;=8,C26&gt;=3,C29&lt;4.5),1.047,IF(AND(C23&gt;=51,C13&gt;=9,C28&gt;=43,C29&lt;2.5),1.049,IF(AND(C23&gt;=51,C13&lt;5,C12&lt;3,C19&lt;68,C10&gt;=23,C20&lt;53,C21&gt;=1.5),1.051,IF(AND(C23&gt;=51,C13&lt;5,C12&gt;=6,C20&lt;15,C21&lt;1.5,C14&lt;35),1.055,IF(AND(C23&gt;=51,C13&lt;5,C12&lt;3,C19&gt;=68,C20&lt;53,C21&gt;=1.5,C29&gt;=1.5),1.091,IF(AND(C23&gt;=51,C13&lt;1,C28&lt;45,C12&gt;=3,C19&gt;=58,C20&lt;53,C21&gt;=1.5),1.105,IF(AND(C23&gt;=51,C13&gt;=9,C28&gt;=6,C28&lt;33,C12&lt;5,C19&gt;=30,C14&lt;40,C26&gt;=2,C11&lt;13),1.133,IF(AND(C23&gt;=51,C13&gt;=9,C28&gt;=6,C28&lt;33,C12&gt;=5,C19&gt;=30,C21&lt;4.5,C14&lt;40,C26&gt;=2,C11&lt;13),1.249,IF(AND(C23&gt;=51,C13&gt;=9,C28&lt;33,C14&lt;40,C26&gt;=2,C11&gt;=13),1.301,IF(AND(C23&gt;=51,C13&gt;=6,C28&lt;38,C19&gt;=48,C14&gt;=40),1.313,IF(AND(C23&gt;=51,C13&gt;=5,C13&lt;6,C10&lt;33),1.347,IF(AND(C23&gt;=51,C13&lt;5,C12&lt;3,C19&gt;=68,C20&lt;53,C21&gt;=1.5,C29&lt;1.5),1.458,IF(AND(C23&gt;=51,C13&gt;=9,C28&gt;=33,C28&lt;38,C14&lt;40,C26&gt;=2),1.496,IF(AND(C23&gt;=51,C13&gt;=6,C28&lt;38,C19&lt;48,C14&gt;=40),1.521,"")))))))))))))))))))))))))))))))))))))))))))))))))))))</f>
        <v>0.32300000000000001</v>
      </c>
      <c r="D89" s="20">
        <f t="shared" si="22"/>
        <v>7.6999999999999999E-2</v>
      </c>
      <c r="E89" s="20">
        <f t="shared" si="22"/>
        <v>7.6999999999999999E-2</v>
      </c>
      <c r="F89" s="20">
        <f t="shared" si="22"/>
        <v>7.6999999999999999E-2</v>
      </c>
      <c r="G89" s="20">
        <f t="shared" si="22"/>
        <v>7.6999999999999999E-2</v>
      </c>
      <c r="H89" s="20">
        <f t="shared" si="22"/>
        <v>7.6999999999999999E-2</v>
      </c>
      <c r="I89" s="20">
        <f t="shared" si="22"/>
        <v>7.6999999999999999E-2</v>
      </c>
      <c r="J89" s="20">
        <f t="shared" si="22"/>
        <v>7.6999999999999999E-2</v>
      </c>
      <c r="K89" s="20">
        <f t="shared" si="22"/>
        <v>7.6999999999999999E-2</v>
      </c>
      <c r="L89" s="20">
        <f t="shared" si="22"/>
        <v>7.6999999999999999E-2</v>
      </c>
      <c r="M89" s="20">
        <f t="shared" si="22"/>
        <v>7.6999999999999999E-2</v>
      </c>
      <c r="N89" s="20">
        <f t="shared" si="22"/>
        <v>7.6999999999999999E-2</v>
      </c>
      <c r="O89" s="20">
        <f t="shared" si="22"/>
        <v>7.6999999999999999E-2</v>
      </c>
      <c r="P89" s="20">
        <f t="shared" si="22"/>
        <v>7.6999999999999999E-2</v>
      </c>
      <c r="Q89" s="20">
        <f t="shared" si="22"/>
        <v>7.6999999999999999E-2</v>
      </c>
      <c r="R89" s="20">
        <f t="shared" si="22"/>
        <v>7.6999999999999999E-2</v>
      </c>
      <c r="S89" s="20">
        <f t="shared" si="22"/>
        <v>7.6999999999999999E-2</v>
      </c>
      <c r="T89" s="20">
        <f t="shared" si="22"/>
        <v>7.6999999999999999E-2</v>
      </c>
      <c r="U89" s="20">
        <f t="shared" si="22"/>
        <v>7.6999999999999999E-2</v>
      </c>
      <c r="V89" s="20">
        <f t="shared" si="22"/>
        <v>7.6999999999999999E-2</v>
      </c>
      <c r="W89" s="20">
        <f t="shared" si="22"/>
        <v>7.6999999999999999E-2</v>
      </c>
      <c r="X89" s="20">
        <f t="shared" si="22"/>
        <v>7.6999999999999999E-2</v>
      </c>
      <c r="Y89" s="20">
        <f t="shared" si="22"/>
        <v>7.6999999999999999E-2</v>
      </c>
      <c r="Z89" s="20">
        <f t="shared" si="22"/>
        <v>7.6999999999999999E-2</v>
      </c>
      <c r="AA89" s="20">
        <f t="shared" si="22"/>
        <v>7.6999999999999999E-2</v>
      </c>
      <c r="AB89" s="20">
        <f t="shared" si="22"/>
        <v>7.6999999999999999E-2</v>
      </c>
      <c r="AC89" s="20">
        <f t="shared" si="22"/>
        <v>7.6999999999999999E-2</v>
      </c>
      <c r="AD89" s="20">
        <f t="shared" si="22"/>
        <v>7.6999999999999999E-2</v>
      </c>
      <c r="AE89" s="20">
        <f t="shared" si="22"/>
        <v>7.6999999999999999E-2</v>
      </c>
      <c r="AF89" s="20">
        <f t="shared" si="22"/>
        <v>7.6999999999999999E-2</v>
      </c>
      <c r="AG89" s="20">
        <f t="shared" si="22"/>
        <v>7.6999999999999999E-2</v>
      </c>
      <c r="AH89" s="20">
        <f t="shared" si="22"/>
        <v>7.6999999999999999E-2</v>
      </c>
      <c r="AI89" s="20">
        <f t="shared" si="22"/>
        <v>7.6999999999999999E-2</v>
      </c>
      <c r="AJ89" s="20">
        <f t="shared" si="22"/>
        <v>7.6999999999999999E-2</v>
      </c>
      <c r="AK89" s="20">
        <f t="shared" si="22"/>
        <v>7.6999999999999999E-2</v>
      </c>
      <c r="AL89" s="20">
        <f t="shared" si="22"/>
        <v>7.6999999999999999E-2</v>
      </c>
      <c r="AM89" s="20">
        <f t="shared" si="22"/>
        <v>7.6999999999999999E-2</v>
      </c>
      <c r="AN89" s="20">
        <f t="shared" si="22"/>
        <v>7.6999999999999999E-2</v>
      </c>
      <c r="AO89" s="20">
        <f t="shared" si="22"/>
        <v>7.6999999999999999E-2</v>
      </c>
      <c r="AP89" s="20">
        <f t="shared" si="22"/>
        <v>7.6999999999999999E-2</v>
      </c>
      <c r="AQ89" s="20">
        <f t="shared" si="22"/>
        <v>7.6999999999999999E-2</v>
      </c>
      <c r="AR89" s="20">
        <f t="shared" si="22"/>
        <v>7.6999999999999999E-2</v>
      </c>
      <c r="AS89" s="20">
        <f t="shared" si="22"/>
        <v>7.6999999999999999E-2</v>
      </c>
      <c r="AT89" s="20">
        <f t="shared" si="22"/>
        <v>7.6999999999999999E-2</v>
      </c>
      <c r="AU89" s="20">
        <f t="shared" si="22"/>
        <v>7.6999999999999999E-2</v>
      </c>
      <c r="AV89" s="20">
        <f t="shared" si="22"/>
        <v>7.6999999999999999E-2</v>
      </c>
      <c r="AW89" s="20">
        <f t="shared" si="22"/>
        <v>7.6999999999999999E-2</v>
      </c>
      <c r="AX89" s="20">
        <f t="shared" si="22"/>
        <v>7.6999999999999999E-2</v>
      </c>
    </row>
    <row r="90" spans="1:50" x14ac:dyDescent="0.35">
      <c r="A90" s="1" t="s">
        <v>54</v>
      </c>
      <c r="B90" s="20">
        <f>IF(AND(B23&gt;=44,B29&gt;=6.5,B10&lt;1,B28&gt;=12,B26&lt;4),0,IF(AND(B23&lt;44,B10&lt;3),0.037,IF(AND(B23&gt;=44,B29&gt;=6.5,B10&gt;=1,B28&gt;=12,B26&lt;4),0.365,IF(AND(B23&gt;=49,B23&lt;51,B29&lt;6.5,B15&lt;1.5,B13&lt;8,B21&gt;=1.5),0.379,IF(AND(B23&gt;=51,B29&lt;6.5,B15&lt;1.5,B13&lt;45,B10&gt;=1,B22&lt;17.5,B21&lt;7.5,B19&gt;=68),0.389,IF(AND(B23&lt;44,B13&lt;23,B10&gt;=3,B21&gt;=0.75,B25&lt;5,B20&lt;0.25),0.415,IF(AND(B23&gt;=95,B29&lt;6.5,B15&gt;=1.5,B20&gt;=57.5),0.464,IF(AND(B23&gt;=51,B29&lt;6.5,B15&lt;1.5,B13&lt;45,B10&lt;8,B22&gt;=17.5,B22&lt;37.5,B19&lt;63),0.494,IF(AND(B23&lt;44,B13&lt;23,B10&gt;=3,B21&gt;=0.75,B25&lt;5,B20&gt;=0.25),0.501,IF(AND(B23&gt;=49,B23&lt;51,B29&lt;6.5,B15&lt;1.5,B13&gt;=8,B21&gt;=1.5),0.561,IF(AND(B23&gt;=51,B29&lt;6.5,B15&lt;1.5,B13&lt;45,B10&lt;1,B22&lt;17.5,B21&lt;7.5,B19&gt;=68),0.58,IF(AND(B23&gt;=44,B29&gt;=6.5,B28&lt;12,B26&lt;4),0.587,IF(AND(B23&gt;=51,B23&lt;93,B29&lt;6.5,B15&lt;1.5,B13&lt;45,B10&gt;=18,B22&gt;=0.75,B22&lt;17.5,B21&gt;=7.5,B25&gt;=2),0.615,IF(AND(B23&lt;44,B13&lt;23,B10&gt;=3,B21&lt;0.75,B25&lt;5),0.654,IF(AND(B23&lt;44,B13&gt;=23,B10&gt;=3,B25&lt;5),0.655,IF(AND(B23&gt;=44,B23&lt;49,B29&lt;6.5,B15&lt;1.5,B21&gt;=1.5),0.715,IF(AND(B23&gt;=44,B29&gt;=6.5,B20&lt;35,B26&gt;=4),0.734,IF(AND(B23&lt;44,B10&gt;=3,B25&gt;=5),0.735,IF(AND(B23&gt;=51,B29&lt;6.5,B15&lt;1.5,B13&lt;45,B22&lt;17.5,B21&lt;7.5,B19&gt;=43,B19&lt;68),0.746,IF(AND(B23&gt;=51,B23&lt;93,B29&lt;6.5,B15&lt;1.5,B13&lt;45,B10&lt;18,B22&gt;=0.75,B22&lt;17.5,B21&gt;=7.5,B25&gt;=2),0.783,IF(AND(B23&gt;=44,B23&lt;95,B29&lt;6.5,B15&gt;=1.5,B11&lt;1),0.817,IF(AND(B23&gt;=51,B29&lt;6.5,B15&lt;1.5,B13&lt;45,B10&lt;8,B22&gt;=37.5,B19&lt;63),0.827,IF(AND(B23&gt;=51,B29&lt;6.5,B15&lt;1.5,B13&lt;45,B10&gt;=8,B22&gt;=17.5,B22&lt;22.5,B19&lt;63,B14&lt;13),0.839,IF(AND(B23&gt;=51,B23&lt;93,B29&lt;6.5,B15&lt;1.5,B13&lt;45,B22&lt;0.75,B21&gt;=7.5,B25&gt;=2,B12&lt;3),0.84,IF(AND(B23&gt;=51,B29&lt;6.5,B15&lt;1.5,B13&lt;45,B10&lt;8,B22&lt;17.5,B21&lt;7.5,B19&lt;43),0.879,IF(AND(B23&gt;=93,B29&lt;6.5,B15&lt;1.5,B13&lt;45,B22&lt;17.5,B21&gt;=7.5,B28&lt;7),0.905,IF(AND(B23&gt;=51,B29&lt;6.5,B15&lt;1.5,B13&lt;45,B10&gt;=2,B22&gt;=17.5,B19&gt;=63,B12&lt;1),0.923,IF(AND(B23&gt;=44,B23&lt;51,B29&lt;6.5,B15&lt;1.5,B21&lt;1.5),0.955,IF(AND(B23&gt;=51,B23&lt;93,B29&lt;6.5,B15&lt;1.5,B13&lt;45,B22&lt;0.75,B21&gt;=7.5,B25&gt;=2,B12&gt;=3),1.011,IF(AND(B23&gt;=95,B29&lt;6.5,B15&gt;=1.5,B15&lt;20,B19&gt;=63,B20&lt;57.5),1.019,IF(AND(B23&gt;=51,B29&lt;6.5,B15&lt;1.5,B13&lt;45,B10&gt;=8,B22&gt;=22.5,B19&lt;63,B14&lt;13),1.026,IF(AND(B23&gt;=51,B23&lt;93,B29&lt;6.5,B15&lt;1.5,B13&lt;45,B22&lt;17.5,B21&gt;=7.5,B25&lt;2),1.035,IF(AND(B23&gt;=44,B29&gt;=6.5,B20&gt;=35,B26&gt;=4),1.055,IF(AND(B23&gt;=93,B29&lt;6.5,B15&lt;1.5,B13&lt;45,B22&lt;17.5,B21&gt;=7.5,B25&gt;=3,B28&gt;=7),1.057,IF(AND(B23&gt;=44,B23&lt;95,B29&lt;6.5,B15&gt;=1.5,B11&gt;=1),1.058,IF(AND(B23&gt;=51,B29&lt;6.5,B15&lt;1.5,B13&lt;45,B10&gt;=8,B22&lt;17.5,B21&lt;7.5,B19&lt;43),1.095,IF(AND(B23&gt;=95,B29&lt;6.5,B15&gt;=1.5,B15&lt;20,B10&lt;38,B22&gt;=17.5,B19&lt;63,B20&lt;57.5),1.212,IF(AND(B23&gt;=93,B29&lt;6.5,B15&lt;1.5,B13&lt;45,B22&lt;17.5,B21&gt;=7.5,B25&lt;3,B28&gt;=7),1.258,IF(AND(B23&gt;=95,B29&lt;6.5,B15&gt;=1.5,B15&lt;20,B10&lt;38,B22&lt;17.5,B19&lt;63,B20&lt;57.5),1.319,IF(AND(B23&gt;=51,B29&lt;6.5,B15&lt;1.5,B13&lt;45,B10&lt;2,B22&gt;=17.5,B19&gt;=63,B12&lt;1),1.345,IF(AND(B23&gt;=51,B29&lt;6.5,B15&lt;1.5,B13&lt;45,B10&gt;=8,B22&gt;=17.5,B19&lt;63,B14&gt;=13),1.369,IF(AND(B23&gt;=51,B29&lt;6.5,B15&lt;1.5,B13&gt;=45),1.372,IF(AND(B23&gt;=51,B29&lt;6.5,B15&lt;1.5,B13&lt;45,B22&gt;=17.5,B19&gt;=63,B12&gt;=1),1.471,IF(AND(B23&gt;=95,B29&lt;6.5,B15&gt;=1.5,B15&lt;20,B10&gt;=38,B19&lt;63,B20&lt;57.5),1.571,IF(AND(B23&gt;=95,B29&lt;6.5,B15&gt;=20,B20&lt;57.5),1.571,"")))))))))))))))))))))))))))))))))))))))))))))</f>
        <v>1.0349999999999999</v>
      </c>
      <c r="C90" s="20">
        <f t="shared" ref="C90:AX90" si="23">IF(AND(C23&gt;=44,C29&gt;=6.5,C10&lt;1,C28&gt;=12,C26&lt;4),0,IF(AND(C23&lt;44,C10&lt;3),0.037,IF(AND(C23&gt;=44,C29&gt;=6.5,C10&gt;=1,C28&gt;=12,C26&lt;4),0.365,IF(AND(C23&gt;=49,C23&lt;51,C29&lt;6.5,C15&lt;1.5,C13&lt;8,C21&gt;=1.5),0.379,IF(AND(C23&gt;=51,C29&lt;6.5,C15&lt;1.5,C13&lt;45,C10&gt;=1,C22&lt;17.5,C21&lt;7.5,C19&gt;=68),0.389,IF(AND(C23&lt;44,C13&lt;23,C10&gt;=3,C21&gt;=0.75,C25&lt;5,C20&lt;0.25),0.415,IF(AND(C23&gt;=95,C29&lt;6.5,C15&gt;=1.5,C20&gt;=57.5),0.464,IF(AND(C23&gt;=51,C29&lt;6.5,C15&lt;1.5,C13&lt;45,C10&lt;8,C22&gt;=17.5,C22&lt;37.5,C19&lt;63),0.494,IF(AND(C23&lt;44,C13&lt;23,C10&gt;=3,C21&gt;=0.75,C25&lt;5,C20&gt;=0.25),0.501,IF(AND(C23&gt;=49,C23&lt;51,C29&lt;6.5,C15&lt;1.5,C13&gt;=8,C21&gt;=1.5),0.561,IF(AND(C23&gt;=51,C29&lt;6.5,C15&lt;1.5,C13&lt;45,C10&lt;1,C22&lt;17.5,C21&lt;7.5,C19&gt;=68),0.58,IF(AND(C23&gt;=44,C29&gt;=6.5,C28&lt;12,C26&lt;4),0.587,IF(AND(C23&gt;=51,C23&lt;93,C29&lt;6.5,C15&lt;1.5,C13&lt;45,C10&gt;=18,C22&gt;=0.75,C22&lt;17.5,C21&gt;=7.5,C25&gt;=2),0.615,IF(AND(C23&lt;44,C13&lt;23,C10&gt;=3,C21&lt;0.75,C25&lt;5),0.654,IF(AND(C23&lt;44,C13&gt;=23,C10&gt;=3,C25&lt;5),0.655,IF(AND(C23&gt;=44,C23&lt;49,C29&lt;6.5,C15&lt;1.5,C21&gt;=1.5),0.715,IF(AND(C23&gt;=44,C29&gt;=6.5,C20&lt;35,C26&gt;=4),0.734,IF(AND(C23&lt;44,C10&gt;=3,C25&gt;=5),0.735,IF(AND(C23&gt;=51,C29&lt;6.5,C15&lt;1.5,C13&lt;45,C22&lt;17.5,C21&lt;7.5,C19&gt;=43,C19&lt;68),0.746,IF(AND(C23&gt;=51,C23&lt;93,C29&lt;6.5,C15&lt;1.5,C13&lt;45,C10&lt;18,C22&gt;=0.75,C22&lt;17.5,C21&gt;=7.5,C25&gt;=2),0.783,IF(AND(C23&gt;=44,C23&lt;95,C29&lt;6.5,C15&gt;=1.5,C11&lt;1),0.817,IF(AND(C23&gt;=51,C29&lt;6.5,C15&lt;1.5,C13&lt;45,C10&lt;8,C22&gt;=37.5,C19&lt;63),0.827,IF(AND(C23&gt;=51,C29&lt;6.5,C15&lt;1.5,C13&lt;45,C10&gt;=8,C22&gt;=17.5,C22&lt;22.5,C19&lt;63,C14&lt;13),0.839,IF(AND(C23&gt;=51,C23&lt;93,C29&lt;6.5,C15&lt;1.5,C13&lt;45,C22&lt;0.75,C21&gt;=7.5,C25&gt;=2,C12&lt;3),0.84,IF(AND(C23&gt;=51,C29&lt;6.5,C15&lt;1.5,C13&lt;45,C10&lt;8,C22&lt;17.5,C21&lt;7.5,C19&lt;43),0.879,IF(AND(C23&gt;=93,C29&lt;6.5,C15&lt;1.5,C13&lt;45,C22&lt;17.5,C21&gt;=7.5,C28&lt;7),0.905,IF(AND(C23&gt;=51,C29&lt;6.5,C15&lt;1.5,C13&lt;45,C10&gt;=2,C22&gt;=17.5,C19&gt;=63,C12&lt;1),0.923,IF(AND(C23&gt;=44,C23&lt;51,C29&lt;6.5,C15&lt;1.5,C21&lt;1.5),0.955,IF(AND(C23&gt;=51,C23&lt;93,C29&lt;6.5,C15&lt;1.5,C13&lt;45,C22&lt;0.75,C21&gt;=7.5,C25&gt;=2,C12&gt;=3),1.011,IF(AND(C23&gt;=95,C29&lt;6.5,C15&gt;=1.5,C15&lt;20,C19&gt;=63,C20&lt;57.5),1.019,IF(AND(C23&gt;=51,C29&lt;6.5,C15&lt;1.5,C13&lt;45,C10&gt;=8,C22&gt;=22.5,C19&lt;63,C14&lt;13),1.026,IF(AND(C23&gt;=51,C23&lt;93,C29&lt;6.5,C15&lt;1.5,C13&lt;45,C22&lt;17.5,C21&gt;=7.5,C25&lt;2),1.035,IF(AND(C23&gt;=44,C29&gt;=6.5,C20&gt;=35,C26&gt;=4),1.055,IF(AND(C23&gt;=93,C29&lt;6.5,C15&lt;1.5,C13&lt;45,C22&lt;17.5,C21&gt;=7.5,C25&gt;=3,C28&gt;=7),1.057,IF(AND(C23&gt;=44,C23&lt;95,C29&lt;6.5,C15&gt;=1.5,C11&gt;=1),1.058,IF(AND(C23&gt;=51,C29&lt;6.5,C15&lt;1.5,C13&lt;45,C10&gt;=8,C22&lt;17.5,C21&lt;7.5,C19&lt;43),1.095,IF(AND(C23&gt;=95,C29&lt;6.5,C15&gt;=1.5,C15&lt;20,C10&lt;38,C22&gt;=17.5,C19&lt;63,C20&lt;57.5),1.212,IF(AND(C23&gt;=93,C29&lt;6.5,C15&lt;1.5,C13&lt;45,C22&lt;17.5,C21&gt;=7.5,C25&lt;3,C28&gt;=7),1.258,IF(AND(C23&gt;=95,C29&lt;6.5,C15&gt;=1.5,C15&lt;20,C10&lt;38,C22&lt;17.5,C19&lt;63,C20&lt;57.5),1.319,IF(AND(C23&gt;=51,C29&lt;6.5,C15&lt;1.5,C13&lt;45,C10&lt;2,C22&gt;=17.5,C19&gt;=63,C12&lt;1),1.345,IF(AND(C23&gt;=51,C29&lt;6.5,C15&lt;1.5,C13&lt;45,C10&gt;=8,C22&gt;=17.5,C19&lt;63,C14&gt;=13),1.369,IF(AND(C23&gt;=51,C29&lt;6.5,C15&lt;1.5,C13&gt;=45),1.372,IF(AND(C23&gt;=51,C29&lt;6.5,C15&lt;1.5,C13&lt;45,C22&gt;=17.5,C19&gt;=63,C12&gt;=1),1.471,IF(AND(C23&gt;=95,C29&lt;6.5,C15&gt;=1.5,C15&lt;20,C10&gt;=38,C19&lt;63,C20&lt;57.5),1.571,IF(AND(C23&gt;=95,C29&lt;6.5,C15&gt;=20,C20&lt;57.5),1.571,"")))))))))))))))))))))))))))))))))))))))))))))</f>
        <v>0.38900000000000001</v>
      </c>
      <c r="D90" s="20">
        <f t="shared" si="23"/>
        <v>3.6999999999999998E-2</v>
      </c>
      <c r="E90" s="20">
        <f t="shared" si="23"/>
        <v>3.6999999999999998E-2</v>
      </c>
      <c r="F90" s="20">
        <f t="shared" si="23"/>
        <v>3.6999999999999998E-2</v>
      </c>
      <c r="G90" s="20">
        <f t="shared" si="23"/>
        <v>3.6999999999999998E-2</v>
      </c>
      <c r="H90" s="20">
        <f t="shared" si="23"/>
        <v>3.6999999999999998E-2</v>
      </c>
      <c r="I90" s="20">
        <f t="shared" si="23"/>
        <v>3.6999999999999998E-2</v>
      </c>
      <c r="J90" s="20">
        <f t="shared" si="23"/>
        <v>3.6999999999999998E-2</v>
      </c>
      <c r="K90" s="20">
        <f t="shared" si="23"/>
        <v>3.6999999999999998E-2</v>
      </c>
      <c r="L90" s="20">
        <f t="shared" si="23"/>
        <v>3.6999999999999998E-2</v>
      </c>
      <c r="M90" s="20">
        <f t="shared" si="23"/>
        <v>3.6999999999999998E-2</v>
      </c>
      <c r="N90" s="20">
        <f t="shared" si="23"/>
        <v>3.6999999999999998E-2</v>
      </c>
      <c r="O90" s="20">
        <f t="shared" si="23"/>
        <v>3.6999999999999998E-2</v>
      </c>
      <c r="P90" s="20">
        <f t="shared" si="23"/>
        <v>3.6999999999999998E-2</v>
      </c>
      <c r="Q90" s="20">
        <f t="shared" si="23"/>
        <v>3.6999999999999998E-2</v>
      </c>
      <c r="R90" s="20">
        <f t="shared" si="23"/>
        <v>3.6999999999999998E-2</v>
      </c>
      <c r="S90" s="20">
        <f t="shared" si="23"/>
        <v>3.6999999999999998E-2</v>
      </c>
      <c r="T90" s="20">
        <f t="shared" si="23"/>
        <v>3.6999999999999998E-2</v>
      </c>
      <c r="U90" s="20">
        <f t="shared" si="23"/>
        <v>3.6999999999999998E-2</v>
      </c>
      <c r="V90" s="20">
        <f t="shared" si="23"/>
        <v>3.6999999999999998E-2</v>
      </c>
      <c r="W90" s="20">
        <f t="shared" si="23"/>
        <v>3.6999999999999998E-2</v>
      </c>
      <c r="X90" s="20">
        <f t="shared" si="23"/>
        <v>3.6999999999999998E-2</v>
      </c>
      <c r="Y90" s="20">
        <f t="shared" si="23"/>
        <v>3.6999999999999998E-2</v>
      </c>
      <c r="Z90" s="20">
        <f t="shared" si="23"/>
        <v>3.6999999999999998E-2</v>
      </c>
      <c r="AA90" s="20">
        <f t="shared" si="23"/>
        <v>3.6999999999999998E-2</v>
      </c>
      <c r="AB90" s="20">
        <f t="shared" si="23"/>
        <v>3.6999999999999998E-2</v>
      </c>
      <c r="AC90" s="20">
        <f t="shared" si="23"/>
        <v>3.6999999999999998E-2</v>
      </c>
      <c r="AD90" s="20">
        <f t="shared" si="23"/>
        <v>3.6999999999999998E-2</v>
      </c>
      <c r="AE90" s="20">
        <f t="shared" si="23"/>
        <v>3.6999999999999998E-2</v>
      </c>
      <c r="AF90" s="20">
        <f t="shared" si="23"/>
        <v>3.6999999999999998E-2</v>
      </c>
      <c r="AG90" s="20">
        <f t="shared" si="23"/>
        <v>3.6999999999999998E-2</v>
      </c>
      <c r="AH90" s="20">
        <f t="shared" si="23"/>
        <v>3.6999999999999998E-2</v>
      </c>
      <c r="AI90" s="20">
        <f t="shared" si="23"/>
        <v>3.6999999999999998E-2</v>
      </c>
      <c r="AJ90" s="20">
        <f t="shared" si="23"/>
        <v>3.6999999999999998E-2</v>
      </c>
      <c r="AK90" s="20">
        <f t="shared" si="23"/>
        <v>3.6999999999999998E-2</v>
      </c>
      <c r="AL90" s="20">
        <f t="shared" si="23"/>
        <v>3.6999999999999998E-2</v>
      </c>
      <c r="AM90" s="20">
        <f t="shared" si="23"/>
        <v>3.6999999999999998E-2</v>
      </c>
      <c r="AN90" s="20">
        <f t="shared" si="23"/>
        <v>3.6999999999999998E-2</v>
      </c>
      <c r="AO90" s="20">
        <f t="shared" si="23"/>
        <v>3.6999999999999998E-2</v>
      </c>
      <c r="AP90" s="20">
        <f t="shared" si="23"/>
        <v>3.6999999999999998E-2</v>
      </c>
      <c r="AQ90" s="20">
        <f t="shared" si="23"/>
        <v>3.6999999999999998E-2</v>
      </c>
      <c r="AR90" s="20">
        <f t="shared" si="23"/>
        <v>3.6999999999999998E-2</v>
      </c>
      <c r="AS90" s="20">
        <f t="shared" si="23"/>
        <v>3.6999999999999998E-2</v>
      </c>
      <c r="AT90" s="20">
        <f t="shared" si="23"/>
        <v>3.6999999999999998E-2</v>
      </c>
      <c r="AU90" s="20">
        <f t="shared" si="23"/>
        <v>3.6999999999999998E-2</v>
      </c>
      <c r="AV90" s="20">
        <f t="shared" si="23"/>
        <v>3.6999999999999998E-2</v>
      </c>
      <c r="AW90" s="20">
        <f t="shared" si="23"/>
        <v>3.6999999999999998E-2</v>
      </c>
      <c r="AX90" s="20">
        <f t="shared" si="23"/>
        <v>3.6999999999999998E-2</v>
      </c>
    </row>
    <row r="91" spans="1:50" x14ac:dyDescent="0.35">
      <c r="A91" s="1" t="s">
        <v>55</v>
      </c>
      <c r="B91" s="20">
        <f>IF(AND(B23&lt;44,B10&lt;3,B11&lt;10),0.024,IF(AND(B23&gt;=44,B15&lt;1.5,B29&gt;=6.5,B19&lt;63,B22&gt;=15),0.075,IF(AND(B23&lt;44,B10&lt;3,B11&gt;=10),0.255,IF(AND(B23&gt;=44,B15&lt;1.5,B29&gt;=6.5,B19&lt;63,B22&lt;15,B21&lt;0.75),0.396,IF(AND(B23&lt;44,B10&gt;=3,B10&lt;38,B25&lt;2),0.406,IF(AND(B23&gt;=63,B15&lt;1.5,B29&lt;6.5,B10&lt;8,B13&gt;=4,B13&lt;10,B28&lt;47),0.442,IF(AND(B23&lt;44,B10&gt;=3,B10&lt;38,B25&gt;=2),0.484,IF(AND(B23&gt;=44,B23&lt;63,B15&lt;1.5,B29&lt;6.5,B13&lt;4,B19&lt;43,B22&lt;8.5),0.55,IF(AND(B23&gt;=44,B15&lt;1.5,B29&gt;=6.5,B19&lt;63,B22&lt;15,B21&gt;=0.75),0.555,IF(AND(B23&gt;=44,B15&gt;=1.5,B12&lt;3,B26&lt;2,B21&lt;12.5),0.609,IF(AND(B23&gt;=63,B15&lt;1.5,B29&lt;6.5,B10&lt;8,B13&lt;1,B28&lt;47),0.621,IF(AND(B23&gt;=63,B15&lt;1.5,B29&lt;6.5,B10&gt;=5,B10&lt;8,B13&lt;15,B20&gt;=25,B28&gt;=47),0.622,IF(AND(B23&gt;=63,B15&lt;0.25,B29&lt;6.5,B10&gt;=8,B19&gt;=63,B20&lt;5.5,B22&lt;1.5,B26&lt;5),0.674,IF(AND(B23&gt;=63,B15&lt;0.25,B29&lt;6.5,B10&gt;=8,B19&gt;=78,B20&lt;5.5,B26&gt;=5),0.685,IF(AND(B23&gt;=63,B15&lt;0.25,B29&lt;6.5,B10&gt;=8,B12&lt;4,B20&gt;=5.5,B25&lt;4,B11&gt;=5),0.685,IF(AND(B23&gt;=44,B23&lt;63,B15&lt;1.5,B29&lt;6.5,B13&gt;=23,B28&lt;33),0.694,IF(AND(B23&gt;=44,B23&lt;63,B15&lt;1.5,B29&lt;6.5,B13&lt;4,B19&gt;=43,B22&lt;8.5),0.695,IF(AND(B23&gt;=44,B23&lt;63,B15&lt;1.5,B29&lt;6.5,B13&gt;=4,B13&lt;45,B28&gt;=33),0.734,IF(AND(B23&lt;44,B10&gt;=38),0.766,IF(AND(B23&gt;=63,B15&lt;1.5,B29&lt;6.5,B10&lt;8,B13&gt;=1,B13&lt;4,B28&lt;47),0.772,IF(AND(B23&gt;=63,B15&lt;1.5,B29&lt;6.5,B10&lt;8,B13&gt;=10,B13&lt;15,B28&lt;47),0.785,IF(AND(B23&gt;=63,B15&lt;0.25,B29&lt;6.5,B10&gt;=8,B19&gt;=63,B20&lt;5.5,B22&gt;=1.5,B26&lt;5),0.836,IF(AND(B23&gt;=44,B23&lt;98,B15&gt;=1.5,B12&gt;=3,B12&lt;6),0.836,IF(AND(B23&gt;=44,B15&gt;=1.5,B12&lt;3,B26&gt;=2,B21&lt;12.5),0.849,IF(AND(B23&gt;=63,B15&lt;0.25,B29&lt;6.5,B10&gt;=8,B12&lt;4,B20&gt;=5.5,B25&gt;=4),0.857,IF(AND(B23&gt;=63,B15&lt;1.5,B29&lt;6.5,B10&lt;5,B13&lt;15,B20&gt;=25,B28&gt;=47),0.886,IF(AND(B23&gt;=63,B15&lt;0.25,B29&lt;6.5,B10&gt;=8,B12&gt;=4,B20&gt;=5.5,B22&gt;=20),0.888,IF(AND(B23&gt;=44,B23&lt;63,B15&lt;1.5,B29&lt;6.5,B13&gt;=4,B13&lt;23,B28&lt;33,B22&lt;0.5),0.904,IF(AND(B23&gt;=63,B15&lt;0.25,B29&lt;6.5,B10&gt;=8,B19&lt;63,B20&lt;5.5),0.94,IF(AND(B23&gt;=63,B15&lt;0.25,B29&lt;6.5,B10&gt;=8,B19&gt;=63,B19&lt;78,B20&lt;5.5,B26&gt;=5),0.946,IF(AND(B23&gt;=44,B15&lt;1.5,B29&gt;=6.5,B19&gt;=63),0.963,IF(AND(B23&gt;=44,B23&lt;63,B15&lt;1.5,B29&lt;6.5,B13&gt;=45,B28&gt;=33),1.013,IF(AND(B23&gt;=98,B15&gt;=1.5,B19&lt;22,B12&gt;=3),1.03,IF(AND(B23&gt;=63,B15&lt;0.25,B29&lt;6.5,B10&gt;=8,B12&lt;4,B20&gt;=5.5,B25&lt;4,B11&lt;5),1.034,IF(AND(B23&gt;=44,B23&lt;63,B15&lt;1.5,B29&lt;6.5,B13&lt;4,B22&gt;=8.5),1.047,IF(AND(B23&gt;=63,B15&lt;0.25,B29&lt;6.5,B10&gt;=8,B12&gt;=4,B20&gt;=5.5,B22&lt;20),1.105,IF(AND(B23&gt;=44,B23&lt;63,B15&lt;1.5,B29&lt;6.5,B13&gt;=4,B13&lt;23,B28&lt;33,B22&gt;=0.5),1.107,IF(AND(B23&gt;=44,B15&gt;=1.5,B12&lt;3,B21&gt;=12.5),1.13,IF(AND(B23&gt;=44,B23&lt;98,B15&gt;=1.5,B12&gt;=6),1.133,IF(AND(B23&gt;=63,B15&lt;1.5,B29&lt;6.5,B10&lt;8,B13&lt;15,B20&lt;25,B28&gt;=47),1.158,IF(AND(B23&gt;=63,B15&lt;1.5,B29&lt;6.5,B10&lt;8,B13&gt;=15),1.172,IF(AND(B23&gt;=98,B15&gt;=1.5,B19&gt;=22,B12&gt;=3,B26&lt;2),1.245,IF(AND(B23&gt;=98,B15&gt;=1.5,B19&gt;=22,B12&gt;=3,B26&gt;=2),1.384,IF(AND(B23&gt;=63,B15&gt;=0.25,B15&lt;1.5,B29&lt;6.5,B10&gt;=8),1.571,""))))))))))))))))))))))))))))))))))))))))))))</f>
        <v>0.73399999999999999</v>
      </c>
      <c r="C91" s="20">
        <f t="shared" ref="C91:AX91" si="24">IF(AND(C23&lt;44,C10&lt;3,C11&lt;10),0.024,IF(AND(C23&gt;=44,C15&lt;1.5,C29&gt;=6.5,C19&lt;63,C22&gt;=15),0.075,IF(AND(C23&lt;44,C10&lt;3,C11&gt;=10),0.255,IF(AND(C23&gt;=44,C15&lt;1.5,C29&gt;=6.5,C19&lt;63,C22&lt;15,C21&lt;0.75),0.396,IF(AND(C23&lt;44,C10&gt;=3,C10&lt;38,C25&lt;2),0.406,IF(AND(C23&gt;=63,C15&lt;1.5,C29&lt;6.5,C10&lt;8,C13&gt;=4,C13&lt;10,C28&lt;47),0.442,IF(AND(C23&lt;44,C10&gt;=3,C10&lt;38,C25&gt;=2),0.484,IF(AND(C23&gt;=44,C23&lt;63,C15&lt;1.5,C29&lt;6.5,C13&lt;4,C19&lt;43,C22&lt;8.5),0.55,IF(AND(C23&gt;=44,C15&lt;1.5,C29&gt;=6.5,C19&lt;63,C22&lt;15,C21&gt;=0.75),0.555,IF(AND(C23&gt;=44,C15&gt;=1.5,C12&lt;3,C26&lt;2,C21&lt;12.5),0.609,IF(AND(C23&gt;=63,C15&lt;1.5,C29&lt;6.5,C10&lt;8,C13&lt;1,C28&lt;47),0.621,IF(AND(C23&gt;=63,C15&lt;1.5,C29&lt;6.5,C10&gt;=5,C10&lt;8,C13&lt;15,C20&gt;=25,C28&gt;=47),0.622,IF(AND(C23&gt;=63,C15&lt;0.25,C29&lt;6.5,C10&gt;=8,C19&gt;=63,C20&lt;5.5,C22&lt;1.5,C26&lt;5),0.674,IF(AND(C23&gt;=63,C15&lt;0.25,C29&lt;6.5,C10&gt;=8,C19&gt;=78,C20&lt;5.5,C26&gt;=5),0.685,IF(AND(C23&gt;=63,C15&lt;0.25,C29&lt;6.5,C10&gt;=8,C12&lt;4,C20&gt;=5.5,C25&lt;4,C11&gt;=5),0.685,IF(AND(C23&gt;=44,C23&lt;63,C15&lt;1.5,C29&lt;6.5,C13&gt;=23,C28&lt;33),0.694,IF(AND(C23&gt;=44,C23&lt;63,C15&lt;1.5,C29&lt;6.5,C13&lt;4,C19&gt;=43,C22&lt;8.5),0.695,IF(AND(C23&gt;=44,C23&lt;63,C15&lt;1.5,C29&lt;6.5,C13&gt;=4,C13&lt;45,C28&gt;=33),0.734,IF(AND(C23&lt;44,C10&gt;=38),0.766,IF(AND(C23&gt;=63,C15&lt;1.5,C29&lt;6.5,C10&lt;8,C13&gt;=1,C13&lt;4,C28&lt;47),0.772,IF(AND(C23&gt;=63,C15&lt;1.5,C29&lt;6.5,C10&lt;8,C13&gt;=10,C13&lt;15,C28&lt;47),0.785,IF(AND(C23&gt;=63,C15&lt;0.25,C29&lt;6.5,C10&gt;=8,C19&gt;=63,C20&lt;5.5,C22&gt;=1.5,C26&lt;5),0.836,IF(AND(C23&gt;=44,C23&lt;98,C15&gt;=1.5,C12&gt;=3,C12&lt;6),0.836,IF(AND(C23&gt;=44,C15&gt;=1.5,C12&lt;3,C26&gt;=2,C21&lt;12.5),0.849,IF(AND(C23&gt;=63,C15&lt;0.25,C29&lt;6.5,C10&gt;=8,C12&lt;4,C20&gt;=5.5,C25&gt;=4),0.857,IF(AND(C23&gt;=63,C15&lt;1.5,C29&lt;6.5,C10&lt;5,C13&lt;15,C20&gt;=25,C28&gt;=47),0.886,IF(AND(C23&gt;=63,C15&lt;0.25,C29&lt;6.5,C10&gt;=8,C12&gt;=4,C20&gt;=5.5,C22&gt;=20),0.888,IF(AND(C23&gt;=44,C23&lt;63,C15&lt;1.5,C29&lt;6.5,C13&gt;=4,C13&lt;23,C28&lt;33,C22&lt;0.5),0.904,IF(AND(C23&gt;=63,C15&lt;0.25,C29&lt;6.5,C10&gt;=8,C19&lt;63,C20&lt;5.5),0.94,IF(AND(C23&gt;=63,C15&lt;0.25,C29&lt;6.5,C10&gt;=8,C19&gt;=63,C19&lt;78,C20&lt;5.5,C26&gt;=5),0.946,IF(AND(C23&gt;=44,C15&lt;1.5,C29&gt;=6.5,C19&gt;=63),0.963,IF(AND(C23&gt;=44,C23&lt;63,C15&lt;1.5,C29&lt;6.5,C13&gt;=45,C28&gt;=33),1.013,IF(AND(C23&gt;=98,C15&gt;=1.5,C19&lt;22,C12&gt;=3),1.03,IF(AND(C23&gt;=63,C15&lt;0.25,C29&lt;6.5,C10&gt;=8,C12&lt;4,C20&gt;=5.5,C25&lt;4,C11&lt;5),1.034,IF(AND(C23&gt;=44,C23&lt;63,C15&lt;1.5,C29&lt;6.5,C13&lt;4,C22&gt;=8.5),1.047,IF(AND(C23&gt;=63,C15&lt;0.25,C29&lt;6.5,C10&gt;=8,C12&gt;=4,C20&gt;=5.5,C22&lt;20),1.105,IF(AND(C23&gt;=44,C23&lt;63,C15&lt;1.5,C29&lt;6.5,C13&gt;=4,C13&lt;23,C28&lt;33,C22&gt;=0.5),1.107,IF(AND(C23&gt;=44,C15&gt;=1.5,C12&lt;3,C21&gt;=12.5),1.13,IF(AND(C23&gt;=44,C23&lt;98,C15&gt;=1.5,C12&gt;=6),1.133,IF(AND(C23&gt;=63,C15&lt;1.5,C29&lt;6.5,C10&lt;8,C13&lt;15,C20&lt;25,C28&gt;=47),1.158,IF(AND(C23&gt;=63,C15&lt;1.5,C29&lt;6.5,C10&lt;8,C13&gt;=15),1.172,IF(AND(C23&gt;=98,C15&gt;=1.5,C19&gt;=22,C12&gt;=3,C26&lt;2),1.245,IF(AND(C23&gt;=98,C15&gt;=1.5,C19&gt;=22,C12&gt;=3,C26&gt;=2),1.384,IF(AND(C23&gt;=63,C15&gt;=0.25,C15&lt;1.5,C29&lt;6.5,C10&gt;=8),1.571,""))))))))))))))))))))))))))))))))))))))))))))</f>
        <v>0.442</v>
      </c>
      <c r="D91" s="20">
        <f t="shared" si="24"/>
        <v>2.4E-2</v>
      </c>
      <c r="E91" s="20">
        <f t="shared" si="24"/>
        <v>2.4E-2</v>
      </c>
      <c r="F91" s="20">
        <f t="shared" si="24"/>
        <v>2.4E-2</v>
      </c>
      <c r="G91" s="20">
        <f t="shared" si="24"/>
        <v>2.4E-2</v>
      </c>
      <c r="H91" s="20">
        <f t="shared" si="24"/>
        <v>2.4E-2</v>
      </c>
      <c r="I91" s="20">
        <f t="shared" si="24"/>
        <v>2.4E-2</v>
      </c>
      <c r="J91" s="20">
        <f t="shared" si="24"/>
        <v>2.4E-2</v>
      </c>
      <c r="K91" s="20">
        <f t="shared" si="24"/>
        <v>2.4E-2</v>
      </c>
      <c r="L91" s="20">
        <f t="shared" si="24"/>
        <v>2.4E-2</v>
      </c>
      <c r="M91" s="20">
        <f t="shared" si="24"/>
        <v>2.4E-2</v>
      </c>
      <c r="N91" s="20">
        <f t="shared" si="24"/>
        <v>2.4E-2</v>
      </c>
      <c r="O91" s="20">
        <f t="shared" si="24"/>
        <v>2.4E-2</v>
      </c>
      <c r="P91" s="20">
        <f t="shared" si="24"/>
        <v>2.4E-2</v>
      </c>
      <c r="Q91" s="20">
        <f t="shared" si="24"/>
        <v>2.4E-2</v>
      </c>
      <c r="R91" s="20">
        <f t="shared" si="24"/>
        <v>2.4E-2</v>
      </c>
      <c r="S91" s="20">
        <f t="shared" si="24"/>
        <v>2.4E-2</v>
      </c>
      <c r="T91" s="20">
        <f t="shared" si="24"/>
        <v>2.4E-2</v>
      </c>
      <c r="U91" s="20">
        <f t="shared" si="24"/>
        <v>2.4E-2</v>
      </c>
      <c r="V91" s="20">
        <f t="shared" si="24"/>
        <v>2.4E-2</v>
      </c>
      <c r="W91" s="20">
        <f t="shared" si="24"/>
        <v>2.4E-2</v>
      </c>
      <c r="X91" s="20">
        <f t="shared" si="24"/>
        <v>2.4E-2</v>
      </c>
      <c r="Y91" s="20">
        <f t="shared" si="24"/>
        <v>2.4E-2</v>
      </c>
      <c r="Z91" s="20">
        <f t="shared" si="24"/>
        <v>2.4E-2</v>
      </c>
      <c r="AA91" s="20">
        <f t="shared" si="24"/>
        <v>2.4E-2</v>
      </c>
      <c r="AB91" s="20">
        <f t="shared" si="24"/>
        <v>2.4E-2</v>
      </c>
      <c r="AC91" s="20">
        <f t="shared" si="24"/>
        <v>2.4E-2</v>
      </c>
      <c r="AD91" s="20">
        <f t="shared" si="24"/>
        <v>2.4E-2</v>
      </c>
      <c r="AE91" s="20">
        <f t="shared" si="24"/>
        <v>2.4E-2</v>
      </c>
      <c r="AF91" s="20">
        <f t="shared" si="24"/>
        <v>2.4E-2</v>
      </c>
      <c r="AG91" s="20">
        <f t="shared" si="24"/>
        <v>2.4E-2</v>
      </c>
      <c r="AH91" s="20">
        <f t="shared" si="24"/>
        <v>2.4E-2</v>
      </c>
      <c r="AI91" s="20">
        <f t="shared" si="24"/>
        <v>2.4E-2</v>
      </c>
      <c r="AJ91" s="20">
        <f t="shared" si="24"/>
        <v>2.4E-2</v>
      </c>
      <c r="AK91" s="20">
        <f t="shared" si="24"/>
        <v>2.4E-2</v>
      </c>
      <c r="AL91" s="20">
        <f t="shared" si="24"/>
        <v>2.4E-2</v>
      </c>
      <c r="AM91" s="20">
        <f t="shared" si="24"/>
        <v>2.4E-2</v>
      </c>
      <c r="AN91" s="20">
        <f t="shared" si="24"/>
        <v>2.4E-2</v>
      </c>
      <c r="AO91" s="20">
        <f t="shared" si="24"/>
        <v>2.4E-2</v>
      </c>
      <c r="AP91" s="20">
        <f t="shared" si="24"/>
        <v>2.4E-2</v>
      </c>
      <c r="AQ91" s="20">
        <f t="shared" si="24"/>
        <v>2.4E-2</v>
      </c>
      <c r="AR91" s="20">
        <f t="shared" si="24"/>
        <v>2.4E-2</v>
      </c>
      <c r="AS91" s="20">
        <f t="shared" si="24"/>
        <v>2.4E-2</v>
      </c>
      <c r="AT91" s="20">
        <f t="shared" si="24"/>
        <v>2.4E-2</v>
      </c>
      <c r="AU91" s="20">
        <f t="shared" si="24"/>
        <v>2.4E-2</v>
      </c>
      <c r="AV91" s="20">
        <f t="shared" si="24"/>
        <v>2.4E-2</v>
      </c>
      <c r="AW91" s="20">
        <f t="shared" si="24"/>
        <v>2.4E-2</v>
      </c>
      <c r="AX91" s="20">
        <f t="shared" si="24"/>
        <v>2.4E-2</v>
      </c>
    </row>
    <row r="92" spans="1:50" x14ac:dyDescent="0.35">
      <c r="A92" s="1" t="s">
        <v>56</v>
      </c>
      <c r="B92" s="20">
        <f>IF(AND(B23&gt;=51,B29&gt;=5.5,B21&gt;=5.25,B19&lt;58,B26&lt;2),0,IF(AND(B23&lt;51,B10&lt;3),0.083,IF(AND(B23&gt;=51,B29&gt;=5.5,B21&lt;5.25,B19&lt;58,B26&lt;2),0.267,IF(AND(B23&gt;=23,B23&lt;51,B10&gt;=3,B28&gt;=58,B21&gt;=8),0.322,IF(AND(B23&lt;23,B10&gt;=3,B20&lt;0.25),0.366,IF(AND(B23&gt;=51,B29&lt;5.5,B10&lt;7,B15&lt;1.5,B28&lt;40,B13&gt;=4,B12&lt;6),0.397,IF(AND(B23&gt;=23,B23&lt;51,B29&gt;=9,B10&gt;=3,B21&lt;8),0.431,IF(AND(B23&gt;=23,B23&lt;51,B10&gt;=3,B10&lt;8,B28&lt;58,B21&gt;=8),0.503,IF(AND(B23&lt;23,B10&gt;=3,B20&gt;=0.25),0.506,IF(AND(B23&gt;=51,B23&lt;98,B29&lt;5.5,B10&gt;=7,B15&lt;1.5,B21&gt;=22.5,B13&lt;9),0.527,IF(AND(B23&gt;=51,B29&gt;=5.5,B19&lt;58,B26&gt;=2),0.538,IF(AND(B23&gt;=51,B29&gt;=5.5,B20&lt;17.5,B19&gt;=58),0.575,IF(AND(B23&gt;=23,B23&lt;51,B10&gt;=8,B28&lt;58,B20&lt;4,B21&gt;=8),0.626,IF(AND(B23&gt;=51,B29&lt;5.5,B10&lt;7,B15&lt;1.5,B28&lt;40,B13&lt;4,B25&lt;3),0.652,IF(AND(B23&gt;=98,B29&lt;5.5,B10&gt;=16,B15&lt;1.5,B28&gt;=50),0.659,IF(AND(B23&gt;=23,B23&lt;51,B29&lt;9,B10&gt;=3,B10&lt;38,B21&lt;8,B19&lt;40),0.672,IF(AND(B23&gt;=51,B29&lt;5.5,B10&lt;7,B15&lt;1.5,B28&gt;=40,B20&lt;22.5,B21&lt;5.5),0.683,IF(AND(B23&gt;=51,B29&gt;=1.3,B29&lt;5.5,B15&gt;=2.5,B15&lt;40,B20&gt;=20,B12&lt;6),0.709,IF(AND(B23&gt;=51,B23&lt;98,B29&lt;5.5,B10&gt;=7,B15&lt;1.5,B28&gt;=18,B21&lt;8,B13&lt;9),0.721,IF(AND(B23&gt;=51,B23&lt;98,B29&lt;5.5,B10&gt;=7,B15&lt;1.5,B28&gt;=18,B21&gt;=8,B21&lt;22.5,B13&lt;9,B12&gt;=8),0.755,IF(AND(B23&gt;=51,B29&lt;5.5,B10&lt;7,B15&lt;1.5,B28&lt;40,B13&gt;=4,B12&gt;=6),0.785,IF(AND(B23&gt;=51,B29&lt;5.5,B15&gt;=2.5,B15&lt;40,B20&lt;45,B13&gt;=7,B12&gt;=6,B26&lt;12),0.785,IF(AND(B23&gt;=23,B23&lt;51,B29&lt;9,B10&gt;=38,B21&lt;8,B19&lt;40),0.796,IF(AND(B23&gt;=51,B23&lt;98,B29&lt;5.5,B10&gt;=7,B15&lt;1.5,B13&gt;=9,B19&gt;=63),0.799,IF(AND(B23&gt;=51,B23&lt;98,B29&lt;5.5,B10&gt;=7,B15&lt;1.5,B28&lt;18,B21&lt;22.5,B13&lt;9,B12&lt;2),0.848,IF(AND(B23&gt;=98,B29&lt;5.5,B10&gt;=7,B10&lt;16,B15&lt;1.5,B28&gt;=50),0.87,IF(AND(B23&gt;=23,B23&lt;51,B10&gt;=8,B28&lt;58,B20&gt;=4,B21&gt;=8),0.886,IF(AND(B23&gt;=51,B29&gt;=5.5,B20&gt;=17.5,B19&gt;=70),0.888,IF(AND(B23&gt;=98,B29&lt;5.5,B10&gt;=7,B15&lt;1.5,B28&lt;8),0.9,IF(AND(B23&gt;=51,B29&gt;=1.3,B29&lt;5.5,B15&gt;=2.5,B15&lt;40,B20&lt;20,B12&lt;6),0.901,IF(AND(B23&gt;=51,B29&lt;5.5,B10&lt;7,B15&lt;1.5,B28&gt;=40,B20&lt;22.5,B21&gt;=5.5),0.944,IF(AND(B23&gt;=51,B23&lt;98,B29&lt;5.5,B10&gt;=7,B10&lt;23,B15&lt;1.5,B28&gt;=18,B21&gt;=8,B21&lt;22.5,B13&lt;9,B12&lt;8),0.967,IF(AND(B23&gt;=23,B23&lt;51,B29&lt;9,B10&gt;=3,B21&lt;8,B19&gt;=40),0.967,IF(AND(B23&gt;=51,B23&lt;98,B29&lt;5.5,B10&gt;=7,B15&lt;1.5,B28&lt;18,B21&gt;=0.25,B21&lt;22.5,B13&lt;9,B12&gt;=2),0.989,IF(AND(B23&gt;=51,B29&lt;5.5,B10&lt;7,B15&lt;1.5,B28&lt;40,B13&lt;4,B25&gt;=3),0.997,IF(AND(B23&gt;=98,B29&lt;5.5,B10&gt;=7,B15&lt;1.5,B28&gt;=8,B28&lt;50,B20&gt;=22.5,B19&lt;68),1.012,IF(AND(B23&gt;=51,B23&lt;98,B29&lt;5.5,B10&gt;=7,B15&lt;1.5,B13&gt;=9,B19&lt;63),1.014,IF(AND(B23&gt;=51,B29&lt;5.5,B15&gt;=2.5,B15&lt;40,B20&lt;45,B13&gt;=7,B12&gt;=6,B26&gt;=12),1.045,IF(AND(B23&gt;=51,B29&lt;5.5,B15&gt;=1.5,B15&lt;2.5,B28&gt;=20),1.122,IF(AND(B23&gt;=51,B29&gt;=5.5,B20&gt;=17.5,B19&gt;=58,B19&lt;70),1.14,IF(AND(B23&gt;=51,B29&lt;5.5,B15&gt;=2.5,B15&lt;40,B20&lt;45,B13&lt;7,B12&gt;=6),1.168,IF(AND(B23&gt;=98,B29&lt;5.5,B10&gt;=7,B15&lt;1.5,B28&gt;=8,B28&lt;50,B20&lt;22.5,B19&lt;68),1.17,IF(AND(B23&gt;=98,B29&lt;5.5,B10&gt;=7,B15&lt;1.5,B28&gt;=8,B28&lt;50,B20&lt;20,B19&gt;=68),1.211,IF(AND(B23&gt;=51,B23&lt;98,B29&lt;5.5,B10&gt;=23,B15&lt;1.5,B28&gt;=18,B21&gt;=8,B21&lt;22.5,B13&lt;9,B12&lt;8),1.249,IF(AND(B23&gt;=51,B23&lt;98,B29&lt;5.5,B10&gt;=7,B15&lt;1.5,B28&lt;18,B21&lt;0.25,B13&lt;9,B12&gt;=2),1.249,IF(AND(B23&gt;=51,B29&lt;1.3,B15&gt;=2.5,B15&lt;40,B12&lt;6),1.249,IF(AND(B23&gt;=51,B29&lt;5.5,B15&gt;=1.5,B15&lt;2.5,B28&lt;20,B20&lt;30),1.299,IF(AND(B23&gt;=51,B29&lt;5.5,B10&lt;7,B15&lt;1.5,B28&gt;=40,B20&gt;=22.5),1.327,IF(AND(B23&gt;=98,B29&lt;5.5,B10&gt;=7,B15&lt;1.5,B28&gt;=8,B28&lt;50,B20&gt;=20,B19&gt;=68),1.427,IF(AND(B23&gt;=51,B29&lt;5.5,B15&gt;=2.5,B15&lt;40,B20&gt;=45,B12&gt;=6),1.571,IF(AND(B23&gt;=51,B29&lt;5.5,B15&gt;=40),1.571,IF(AND(B23&gt;=51,B29&lt;5.5,B15&gt;=1.5,B15&lt;2.5,B28&lt;20,B20&gt;=30),1.571,""))))))))))))))))))))))))))))))))))))))))))))))))))))</f>
        <v>0.94399999999999995</v>
      </c>
      <c r="C92" s="20">
        <f t="shared" ref="C92:AX92" si="25">IF(AND(C23&gt;=51,C29&gt;=5.5,C21&gt;=5.25,C19&lt;58,C26&lt;2),0,IF(AND(C23&lt;51,C10&lt;3),0.083,IF(AND(C23&gt;=51,C29&gt;=5.5,C21&lt;5.25,C19&lt;58,C26&lt;2),0.267,IF(AND(C23&gt;=23,C23&lt;51,C10&gt;=3,C28&gt;=58,C21&gt;=8),0.322,IF(AND(C23&lt;23,C10&gt;=3,C20&lt;0.25),0.366,IF(AND(C23&gt;=51,C29&lt;5.5,C10&lt;7,C15&lt;1.5,C28&lt;40,C13&gt;=4,C12&lt;6),0.397,IF(AND(C23&gt;=23,C23&lt;51,C29&gt;=9,C10&gt;=3,C21&lt;8),0.431,IF(AND(C23&gt;=23,C23&lt;51,C10&gt;=3,C10&lt;8,C28&lt;58,C21&gt;=8),0.503,IF(AND(C23&lt;23,C10&gt;=3,C20&gt;=0.25),0.506,IF(AND(C23&gt;=51,C23&lt;98,C29&lt;5.5,C10&gt;=7,C15&lt;1.5,C21&gt;=22.5,C13&lt;9),0.527,IF(AND(C23&gt;=51,C29&gt;=5.5,C19&lt;58,C26&gt;=2),0.538,IF(AND(C23&gt;=51,C29&gt;=5.5,C20&lt;17.5,C19&gt;=58),0.575,IF(AND(C23&gt;=23,C23&lt;51,C10&gt;=8,C28&lt;58,C20&lt;4,C21&gt;=8),0.626,IF(AND(C23&gt;=51,C29&lt;5.5,C10&lt;7,C15&lt;1.5,C28&lt;40,C13&lt;4,C25&lt;3),0.652,IF(AND(C23&gt;=98,C29&lt;5.5,C10&gt;=16,C15&lt;1.5,C28&gt;=50),0.659,IF(AND(C23&gt;=23,C23&lt;51,C29&lt;9,C10&gt;=3,C10&lt;38,C21&lt;8,C19&lt;40),0.672,IF(AND(C23&gt;=51,C29&lt;5.5,C10&lt;7,C15&lt;1.5,C28&gt;=40,C20&lt;22.5,C21&lt;5.5),0.683,IF(AND(C23&gt;=51,C29&gt;=1.3,C29&lt;5.5,C15&gt;=2.5,C15&lt;40,C20&gt;=20,C12&lt;6),0.709,IF(AND(C23&gt;=51,C23&lt;98,C29&lt;5.5,C10&gt;=7,C15&lt;1.5,C28&gt;=18,C21&lt;8,C13&lt;9),0.721,IF(AND(C23&gt;=51,C23&lt;98,C29&lt;5.5,C10&gt;=7,C15&lt;1.5,C28&gt;=18,C21&gt;=8,C21&lt;22.5,C13&lt;9,C12&gt;=8),0.755,IF(AND(C23&gt;=51,C29&lt;5.5,C10&lt;7,C15&lt;1.5,C28&lt;40,C13&gt;=4,C12&gt;=6),0.785,IF(AND(C23&gt;=51,C29&lt;5.5,C15&gt;=2.5,C15&lt;40,C20&lt;45,C13&gt;=7,C12&gt;=6,C26&lt;12),0.785,IF(AND(C23&gt;=23,C23&lt;51,C29&lt;9,C10&gt;=38,C21&lt;8,C19&lt;40),0.796,IF(AND(C23&gt;=51,C23&lt;98,C29&lt;5.5,C10&gt;=7,C15&lt;1.5,C13&gt;=9,C19&gt;=63),0.799,IF(AND(C23&gt;=51,C23&lt;98,C29&lt;5.5,C10&gt;=7,C15&lt;1.5,C28&lt;18,C21&lt;22.5,C13&lt;9,C12&lt;2),0.848,IF(AND(C23&gt;=98,C29&lt;5.5,C10&gt;=7,C10&lt;16,C15&lt;1.5,C28&gt;=50),0.87,IF(AND(C23&gt;=23,C23&lt;51,C10&gt;=8,C28&lt;58,C20&gt;=4,C21&gt;=8),0.886,IF(AND(C23&gt;=51,C29&gt;=5.5,C20&gt;=17.5,C19&gt;=70),0.888,IF(AND(C23&gt;=98,C29&lt;5.5,C10&gt;=7,C15&lt;1.5,C28&lt;8),0.9,IF(AND(C23&gt;=51,C29&gt;=1.3,C29&lt;5.5,C15&gt;=2.5,C15&lt;40,C20&lt;20,C12&lt;6),0.901,IF(AND(C23&gt;=51,C29&lt;5.5,C10&lt;7,C15&lt;1.5,C28&gt;=40,C20&lt;22.5,C21&gt;=5.5),0.944,IF(AND(C23&gt;=51,C23&lt;98,C29&lt;5.5,C10&gt;=7,C10&lt;23,C15&lt;1.5,C28&gt;=18,C21&gt;=8,C21&lt;22.5,C13&lt;9,C12&lt;8),0.967,IF(AND(C23&gt;=23,C23&lt;51,C29&lt;9,C10&gt;=3,C21&lt;8,C19&gt;=40),0.967,IF(AND(C23&gt;=51,C23&lt;98,C29&lt;5.5,C10&gt;=7,C15&lt;1.5,C28&lt;18,C21&gt;=0.25,C21&lt;22.5,C13&lt;9,C12&gt;=2),0.989,IF(AND(C23&gt;=51,C29&lt;5.5,C10&lt;7,C15&lt;1.5,C28&lt;40,C13&lt;4,C25&gt;=3),0.997,IF(AND(C23&gt;=98,C29&lt;5.5,C10&gt;=7,C15&lt;1.5,C28&gt;=8,C28&lt;50,C20&gt;=22.5,C19&lt;68),1.012,IF(AND(C23&gt;=51,C23&lt;98,C29&lt;5.5,C10&gt;=7,C15&lt;1.5,C13&gt;=9,C19&lt;63),1.014,IF(AND(C23&gt;=51,C29&lt;5.5,C15&gt;=2.5,C15&lt;40,C20&lt;45,C13&gt;=7,C12&gt;=6,C26&gt;=12),1.045,IF(AND(C23&gt;=51,C29&lt;5.5,C15&gt;=1.5,C15&lt;2.5,C28&gt;=20),1.122,IF(AND(C23&gt;=51,C29&gt;=5.5,C20&gt;=17.5,C19&gt;=58,C19&lt;70),1.14,IF(AND(C23&gt;=51,C29&lt;5.5,C15&gt;=2.5,C15&lt;40,C20&lt;45,C13&lt;7,C12&gt;=6),1.168,IF(AND(C23&gt;=98,C29&lt;5.5,C10&gt;=7,C15&lt;1.5,C28&gt;=8,C28&lt;50,C20&lt;22.5,C19&lt;68),1.17,IF(AND(C23&gt;=98,C29&lt;5.5,C10&gt;=7,C15&lt;1.5,C28&gt;=8,C28&lt;50,C20&lt;20,C19&gt;=68),1.211,IF(AND(C23&gt;=51,C23&lt;98,C29&lt;5.5,C10&gt;=23,C15&lt;1.5,C28&gt;=18,C21&gt;=8,C21&lt;22.5,C13&lt;9,C12&lt;8),1.249,IF(AND(C23&gt;=51,C23&lt;98,C29&lt;5.5,C10&gt;=7,C15&lt;1.5,C28&lt;18,C21&lt;0.25,C13&lt;9,C12&gt;=2),1.249,IF(AND(C23&gt;=51,C29&lt;1.3,C15&gt;=2.5,C15&lt;40,C12&lt;6),1.249,IF(AND(C23&gt;=51,C29&lt;5.5,C15&gt;=1.5,C15&lt;2.5,C28&lt;20,C20&lt;30),1.299,IF(AND(C23&gt;=51,C29&lt;5.5,C10&lt;7,C15&lt;1.5,C28&gt;=40,C20&gt;=22.5),1.327,IF(AND(C23&gt;=98,C29&lt;5.5,C10&gt;=7,C15&lt;1.5,C28&gt;=8,C28&lt;50,C20&gt;=20,C19&gt;=68),1.427,IF(AND(C23&gt;=51,C29&lt;5.5,C15&gt;=2.5,C15&lt;40,C20&gt;=45,C12&gt;=6),1.571,IF(AND(C23&gt;=51,C29&lt;5.5,C15&gt;=40),1.571,IF(AND(C23&gt;=51,C29&lt;5.5,C15&gt;=1.5,C15&lt;2.5,C28&lt;20,C20&gt;=30),1.571,""))))))))))))))))))))))))))))))))))))))))))))))))))))</f>
        <v>0.39700000000000002</v>
      </c>
      <c r="D92" s="20">
        <f t="shared" si="25"/>
        <v>8.3000000000000004E-2</v>
      </c>
      <c r="E92" s="20">
        <f t="shared" si="25"/>
        <v>8.3000000000000004E-2</v>
      </c>
      <c r="F92" s="20">
        <f t="shared" si="25"/>
        <v>8.3000000000000004E-2</v>
      </c>
      <c r="G92" s="20">
        <f t="shared" si="25"/>
        <v>8.3000000000000004E-2</v>
      </c>
      <c r="H92" s="20">
        <f t="shared" si="25"/>
        <v>8.3000000000000004E-2</v>
      </c>
      <c r="I92" s="20">
        <f t="shared" si="25"/>
        <v>8.3000000000000004E-2</v>
      </c>
      <c r="J92" s="20">
        <f t="shared" si="25"/>
        <v>8.3000000000000004E-2</v>
      </c>
      <c r="K92" s="20">
        <f t="shared" si="25"/>
        <v>8.3000000000000004E-2</v>
      </c>
      <c r="L92" s="20">
        <f t="shared" si="25"/>
        <v>8.3000000000000004E-2</v>
      </c>
      <c r="M92" s="20">
        <f t="shared" si="25"/>
        <v>8.3000000000000004E-2</v>
      </c>
      <c r="N92" s="20">
        <f t="shared" si="25"/>
        <v>8.3000000000000004E-2</v>
      </c>
      <c r="O92" s="20">
        <f t="shared" si="25"/>
        <v>8.3000000000000004E-2</v>
      </c>
      <c r="P92" s="20">
        <f t="shared" si="25"/>
        <v>8.3000000000000004E-2</v>
      </c>
      <c r="Q92" s="20">
        <f t="shared" si="25"/>
        <v>8.3000000000000004E-2</v>
      </c>
      <c r="R92" s="20">
        <f t="shared" si="25"/>
        <v>8.3000000000000004E-2</v>
      </c>
      <c r="S92" s="20">
        <f t="shared" si="25"/>
        <v>8.3000000000000004E-2</v>
      </c>
      <c r="T92" s="20">
        <f t="shared" si="25"/>
        <v>8.3000000000000004E-2</v>
      </c>
      <c r="U92" s="20">
        <f t="shared" si="25"/>
        <v>8.3000000000000004E-2</v>
      </c>
      <c r="V92" s="20">
        <f t="shared" si="25"/>
        <v>8.3000000000000004E-2</v>
      </c>
      <c r="W92" s="20">
        <f t="shared" si="25"/>
        <v>8.3000000000000004E-2</v>
      </c>
      <c r="X92" s="20">
        <f t="shared" si="25"/>
        <v>8.3000000000000004E-2</v>
      </c>
      <c r="Y92" s="20">
        <f t="shared" si="25"/>
        <v>8.3000000000000004E-2</v>
      </c>
      <c r="Z92" s="20">
        <f t="shared" si="25"/>
        <v>8.3000000000000004E-2</v>
      </c>
      <c r="AA92" s="20">
        <f t="shared" si="25"/>
        <v>8.3000000000000004E-2</v>
      </c>
      <c r="AB92" s="20">
        <f t="shared" si="25"/>
        <v>8.3000000000000004E-2</v>
      </c>
      <c r="AC92" s="20">
        <f t="shared" si="25"/>
        <v>8.3000000000000004E-2</v>
      </c>
      <c r="AD92" s="20">
        <f t="shared" si="25"/>
        <v>8.3000000000000004E-2</v>
      </c>
      <c r="AE92" s="20">
        <f t="shared" si="25"/>
        <v>8.3000000000000004E-2</v>
      </c>
      <c r="AF92" s="20">
        <f t="shared" si="25"/>
        <v>8.3000000000000004E-2</v>
      </c>
      <c r="AG92" s="20">
        <f t="shared" si="25"/>
        <v>8.3000000000000004E-2</v>
      </c>
      <c r="AH92" s="20">
        <f t="shared" si="25"/>
        <v>8.3000000000000004E-2</v>
      </c>
      <c r="AI92" s="20">
        <f t="shared" si="25"/>
        <v>8.3000000000000004E-2</v>
      </c>
      <c r="AJ92" s="20">
        <f t="shared" si="25"/>
        <v>8.3000000000000004E-2</v>
      </c>
      <c r="AK92" s="20">
        <f t="shared" si="25"/>
        <v>8.3000000000000004E-2</v>
      </c>
      <c r="AL92" s="20">
        <f t="shared" si="25"/>
        <v>8.3000000000000004E-2</v>
      </c>
      <c r="AM92" s="20">
        <f t="shared" si="25"/>
        <v>8.3000000000000004E-2</v>
      </c>
      <c r="AN92" s="20">
        <f t="shared" si="25"/>
        <v>8.3000000000000004E-2</v>
      </c>
      <c r="AO92" s="20">
        <f t="shared" si="25"/>
        <v>8.3000000000000004E-2</v>
      </c>
      <c r="AP92" s="20">
        <f t="shared" si="25"/>
        <v>8.3000000000000004E-2</v>
      </c>
      <c r="AQ92" s="20">
        <f t="shared" si="25"/>
        <v>8.3000000000000004E-2</v>
      </c>
      <c r="AR92" s="20">
        <f t="shared" si="25"/>
        <v>8.3000000000000004E-2</v>
      </c>
      <c r="AS92" s="20">
        <f t="shared" si="25"/>
        <v>8.3000000000000004E-2</v>
      </c>
      <c r="AT92" s="20">
        <f t="shared" si="25"/>
        <v>8.3000000000000004E-2</v>
      </c>
      <c r="AU92" s="20">
        <f t="shared" si="25"/>
        <v>8.3000000000000004E-2</v>
      </c>
      <c r="AV92" s="20">
        <f t="shared" si="25"/>
        <v>8.3000000000000004E-2</v>
      </c>
      <c r="AW92" s="20">
        <f t="shared" si="25"/>
        <v>8.3000000000000004E-2</v>
      </c>
      <c r="AX92" s="20">
        <f t="shared" si="25"/>
        <v>8.3000000000000004E-2</v>
      </c>
    </row>
    <row r="93" spans="1:50" x14ac:dyDescent="0.35">
      <c r="A93" s="1" t="s">
        <v>57</v>
      </c>
      <c r="B93" s="20">
        <f>IF(AND(B23&gt;=32,B26&lt;17,B29&gt;=5.5,B20&gt;=47.5,B19&lt;63,B21&gt;=0.75,B25&lt;4),0,IF(AND(B23&lt;32,B26&lt;7,B10&lt;3),0.069,IF(AND(B23&lt;32,B26&gt;=7,B10&lt;3),0.199,IF(AND(B23&gt;=32,B26&lt;17,B29&gt;=5.5,B10&lt;11,B19&lt;63,B21&lt;0.75,B25&lt;4),0.213,IF(AND(B23&gt;=51,B26&lt;17,B29&lt;5.5,B13&gt;=4,B13&lt;9,B10&lt;9,B14&lt;35),0.372,IF(AND(B23&lt;32,B10&gt;=3,B10&lt;30,B20&lt;2.5),0.372,IF(AND(B23&gt;=32,B26&lt;17,B29&gt;=5.5,B10&gt;=11,B19&lt;63,B21&lt;0.75,B25&lt;4),0.431,IF(AND(B23&gt;=49,B23&lt;51,B26&lt;17,B29&lt;5.5,B13&lt;1,B20&gt;=0.25,B21&gt;=1.5),0.443,IF(AND(B23&gt;=51,B23&lt;64,B26&lt;17,B29&lt;5.5,B13&lt;9,B10&gt;=9,B14&lt;35,B12&gt;=5),0.489,IF(AND(B23&lt;32,B10&gt;=3,B10&lt;30,B20&gt;=2.5),0.499,IF(AND(B23&gt;=32,B26&lt;17,B29&gt;=5.5,B20&lt;47.5,B19&lt;63,B21&gt;=0.75,B25&lt;4),0.513,IF(AND(B23&gt;=32,B23&lt;44,B26&lt;17,B29&lt;5.5,B20&gt;=0.25),0.516,IF(AND(B23&gt;=44,B23&lt;49,B26&lt;17,B29&lt;5.5,B13&lt;1,B20&gt;=0.25,B21&gt;=1.5),0.632,IF(AND(B23&gt;=32,B26&lt;17,B29&gt;=5.5,B10&gt;=10,B19&gt;=63),0.632,IF(AND(B23&gt;=51,B26&lt;2,B29&gt;=1.5,B29&lt;5.5,B13&gt;=9,B14&gt;=10,B28&gt;=10),0.633,IF(AND(B23&lt;32,B10&gt;=30),0.635,IF(AND(B23&gt;=51,B23&lt;95,B26&lt;17,B29&lt;5.5,B13&lt;4,B10&lt;9,B14&lt;35,B11&lt;5),0.642,IF(AND(B23&gt;=44,B23&lt;51,B26&lt;17,B29&lt;5.5,B13&gt;=1,B20&gt;=0.25,B21&gt;=1.5),0.689,IF(AND(B23&gt;=95,B26&lt;17,B29&lt;5.5,B13&lt;4,B10&gt;=1,B10&lt;9,B14&lt;35),0.747,IF(AND(B23&gt;=64,B26&gt;=1,B26&lt;17,B29&lt;5.5,B13&lt;9,B10&gt;=13,B14&gt;=2.5,B14&lt;35,B11&lt;3,B22&lt;40),0.748,IF(AND(B23&gt;=51,B23&lt;64,B26&lt;17,B29&lt;5.5,B13&lt;9,B10&gt;=9,B14&lt;35,B12&lt;5),0.791,IF(AND(B23&gt;=32,B23&lt;51,B26&lt;17,B29&lt;5.5,B20&lt;0.25,B11&lt;4),0.856,IF(AND(B23&gt;=51,B26&lt;2,B29&gt;=1.5,B29&lt;5.5,B13&gt;=9,B14&lt;10,B28&gt;=10),0.858,IF(AND(B23&gt;=64,B26&gt;=1,B26&lt;17,B29&lt;5.5,B13&lt;9,B10&gt;=13,B14&lt;2.5,B11&lt;3,B22&lt;40),0.865,IF(AND(B23&gt;=51,B23&lt;95,B26&lt;17,B29&lt;5.5,B13&lt;4,B10&lt;9,B14&lt;35,B11&gt;=5),0.886,IF(AND(B23&gt;=51,B26&gt;=2,B26&lt;17,B29&gt;=1.5,B29&lt;5.5,B13&gt;=9,B13&lt;17,B19&lt;70),0.907,IF(AND(B23&gt;=32,B26&lt;17,B29&gt;=5.5,B10&lt;10,B19&gt;=63),0.918,IF(AND(B23&gt;=95,B26&lt;17,B29&lt;5.5,B13&lt;4,B10&lt;1,B14&lt;35,B22&lt;11),1.01,IF(AND(B23&gt;=64,B26&lt;17,B29&lt;5.5,B13&lt;9,B10&gt;=9,B10&lt;13,B14&lt;35,B11&lt;3,B22&lt;40),1.01,IF(AND(B23&gt;=51,B26&lt;17,B29&lt;5.5,B13&lt;4,B14&gt;=35),1.043,IF(AND(B23&gt;=44,B23&lt;51,B26&lt;17,B29&lt;5.5,B20&gt;=0.25,B21&lt;1.5),1.047,IF(AND(B23&gt;=51,B26&gt;=2,B26&lt;17,B29&gt;=1.5,B29&lt;5.5,B13&gt;=17,B19&lt;70),1.069,IF(AND(B23&gt;=32,B26&lt;17,B29&gt;=5.5,B19&lt;63,B25&gt;=4),1.107,IF(AND(B23&gt;=64,B26&lt;1,B29&lt;5.5,B13&lt;9,B10&gt;=13,B14&lt;35,B11&lt;3,B22&lt;40),1.107,IF(AND(B23&gt;=64,B26&lt;17,B29&lt;5.5,B13&lt;9,B10&gt;=9,B14&lt;35,B11&gt;=3),1.128,IF(AND(B23&gt;=32,B26&gt;=17,B28&gt;=18),1.142,IF(AND(B23&gt;=51,B26&lt;17,B29&lt;1.5,B13&gt;=9,B20&gt;=0.75),1.149,IF(AND(B23&gt;=64,B26&lt;17,B29&lt;5.5,B13&lt;9,B10&gt;=9,B14&lt;35,B11&lt;3,B22&gt;=40),1.173,IF(AND(B23&gt;=51,B26&lt;2,B29&gt;=1.5,B29&lt;5.5,B13&gt;=9,B28&lt;10),1.249,IF(AND(B23&gt;=51,B26&lt;17,B29&lt;5.5,B13&gt;=4,B13&lt;9,B14&gt;=35),1.266,IF(AND(B23&gt;=95,B26&lt;17,B29&lt;5.5,B13&lt;4,B10&lt;1,B14&lt;35,B22&gt;=11),1.345,IF(AND(B23&gt;=32,B26&gt;=17,B28&lt;18),1.356,IF(AND(B23&gt;=32,B23&lt;51,B26&lt;17,B29&lt;5.5,B20&lt;0.25,B11&gt;=4),1.41,IF(AND(B23&gt;=51,B26&lt;17,B29&lt;1.5,B13&gt;=9,B20&lt;0.75),1.496,IF(AND(B23&gt;=51,B26&gt;=2,B26&lt;17,B29&gt;=1.5,B29&lt;5.5,B13&gt;=9,B19&gt;=70),1.571,"")))))))))))))))))))))))))))))))))))))))))))))</f>
        <v>1.1419999999999999</v>
      </c>
      <c r="C93" s="20">
        <f t="shared" ref="C93:AX93" si="26">IF(AND(C23&gt;=32,C26&lt;17,C29&gt;=5.5,C20&gt;=47.5,C19&lt;63,C21&gt;=0.75,C25&lt;4),0,IF(AND(C23&lt;32,C26&lt;7,C10&lt;3),0.069,IF(AND(C23&lt;32,C26&gt;=7,C10&lt;3),0.199,IF(AND(C23&gt;=32,C26&lt;17,C29&gt;=5.5,C10&lt;11,C19&lt;63,C21&lt;0.75,C25&lt;4),0.213,IF(AND(C23&gt;=51,C26&lt;17,C29&lt;5.5,C13&gt;=4,C13&lt;9,C10&lt;9,C14&lt;35),0.372,IF(AND(C23&lt;32,C10&gt;=3,C10&lt;30,C20&lt;2.5),0.372,IF(AND(C23&gt;=32,C26&lt;17,C29&gt;=5.5,C10&gt;=11,C19&lt;63,C21&lt;0.75,C25&lt;4),0.431,IF(AND(C23&gt;=49,C23&lt;51,C26&lt;17,C29&lt;5.5,C13&lt;1,C20&gt;=0.25,C21&gt;=1.5),0.443,IF(AND(C23&gt;=51,C23&lt;64,C26&lt;17,C29&lt;5.5,C13&lt;9,C10&gt;=9,C14&lt;35,C12&gt;=5),0.489,IF(AND(C23&lt;32,C10&gt;=3,C10&lt;30,C20&gt;=2.5),0.499,IF(AND(C23&gt;=32,C26&lt;17,C29&gt;=5.5,C20&lt;47.5,C19&lt;63,C21&gt;=0.75,C25&lt;4),0.513,IF(AND(C23&gt;=32,C23&lt;44,C26&lt;17,C29&lt;5.5,C20&gt;=0.25),0.516,IF(AND(C23&gt;=44,C23&lt;49,C26&lt;17,C29&lt;5.5,C13&lt;1,C20&gt;=0.25,C21&gt;=1.5),0.632,IF(AND(C23&gt;=32,C26&lt;17,C29&gt;=5.5,C10&gt;=10,C19&gt;=63),0.632,IF(AND(C23&gt;=51,C26&lt;2,C29&gt;=1.5,C29&lt;5.5,C13&gt;=9,C14&gt;=10,C28&gt;=10),0.633,IF(AND(C23&lt;32,C10&gt;=30),0.635,IF(AND(C23&gt;=51,C23&lt;95,C26&lt;17,C29&lt;5.5,C13&lt;4,C10&lt;9,C14&lt;35,C11&lt;5),0.642,IF(AND(C23&gt;=44,C23&lt;51,C26&lt;17,C29&lt;5.5,C13&gt;=1,C20&gt;=0.25,C21&gt;=1.5),0.689,IF(AND(C23&gt;=95,C26&lt;17,C29&lt;5.5,C13&lt;4,C10&gt;=1,C10&lt;9,C14&lt;35),0.747,IF(AND(C23&gt;=64,C26&gt;=1,C26&lt;17,C29&lt;5.5,C13&lt;9,C10&gt;=13,C14&gt;=2.5,C14&lt;35,C11&lt;3,C22&lt;40),0.748,IF(AND(C23&gt;=51,C23&lt;64,C26&lt;17,C29&lt;5.5,C13&lt;9,C10&gt;=9,C14&lt;35,C12&lt;5),0.791,IF(AND(C23&gt;=32,C23&lt;51,C26&lt;17,C29&lt;5.5,C20&lt;0.25,C11&lt;4),0.856,IF(AND(C23&gt;=51,C26&lt;2,C29&gt;=1.5,C29&lt;5.5,C13&gt;=9,C14&lt;10,C28&gt;=10),0.858,IF(AND(C23&gt;=64,C26&gt;=1,C26&lt;17,C29&lt;5.5,C13&lt;9,C10&gt;=13,C14&lt;2.5,C11&lt;3,C22&lt;40),0.865,IF(AND(C23&gt;=51,C23&lt;95,C26&lt;17,C29&lt;5.5,C13&lt;4,C10&lt;9,C14&lt;35,C11&gt;=5),0.886,IF(AND(C23&gt;=51,C26&gt;=2,C26&lt;17,C29&gt;=1.5,C29&lt;5.5,C13&gt;=9,C13&lt;17,C19&lt;70),0.907,IF(AND(C23&gt;=32,C26&lt;17,C29&gt;=5.5,C10&lt;10,C19&gt;=63),0.918,IF(AND(C23&gt;=95,C26&lt;17,C29&lt;5.5,C13&lt;4,C10&lt;1,C14&lt;35,C22&lt;11),1.01,IF(AND(C23&gt;=64,C26&lt;17,C29&lt;5.5,C13&lt;9,C10&gt;=9,C10&lt;13,C14&lt;35,C11&lt;3,C22&lt;40),1.01,IF(AND(C23&gt;=51,C26&lt;17,C29&lt;5.5,C13&lt;4,C14&gt;=35),1.043,IF(AND(C23&gt;=44,C23&lt;51,C26&lt;17,C29&lt;5.5,C20&gt;=0.25,C21&lt;1.5),1.047,IF(AND(C23&gt;=51,C26&gt;=2,C26&lt;17,C29&gt;=1.5,C29&lt;5.5,C13&gt;=17,C19&lt;70),1.069,IF(AND(C23&gt;=32,C26&lt;17,C29&gt;=5.5,C19&lt;63,C25&gt;=4),1.107,IF(AND(C23&gt;=64,C26&lt;1,C29&lt;5.5,C13&lt;9,C10&gt;=13,C14&lt;35,C11&lt;3,C22&lt;40),1.107,IF(AND(C23&gt;=64,C26&lt;17,C29&lt;5.5,C13&lt;9,C10&gt;=9,C14&lt;35,C11&gt;=3),1.128,IF(AND(C23&gt;=32,C26&gt;=17,C28&gt;=18),1.142,IF(AND(C23&gt;=51,C26&lt;17,C29&lt;1.5,C13&gt;=9,C20&gt;=0.75),1.149,IF(AND(C23&gt;=64,C26&lt;17,C29&lt;5.5,C13&lt;9,C10&gt;=9,C14&lt;35,C11&lt;3,C22&gt;=40),1.173,IF(AND(C23&gt;=51,C26&lt;2,C29&gt;=1.5,C29&lt;5.5,C13&gt;=9,C28&lt;10),1.249,IF(AND(C23&gt;=51,C26&lt;17,C29&lt;5.5,C13&gt;=4,C13&lt;9,C14&gt;=35),1.266,IF(AND(C23&gt;=95,C26&lt;17,C29&lt;5.5,C13&lt;4,C10&lt;1,C14&lt;35,C22&gt;=11),1.345,IF(AND(C23&gt;=32,C26&gt;=17,C28&lt;18),1.356,IF(AND(C23&gt;=32,C23&lt;51,C26&lt;17,C29&lt;5.5,C20&lt;0.25,C11&gt;=4),1.41,IF(AND(C23&gt;=51,C26&lt;17,C29&lt;1.5,C13&gt;=9,C20&lt;0.75),1.496,IF(AND(C23&gt;=51,C26&gt;=2,C26&lt;17,C29&gt;=1.5,C29&lt;5.5,C13&gt;=9,C19&gt;=70),1.571,"")))))))))))))))))))))))))))))))))))))))))))))</f>
        <v>0.372</v>
      </c>
      <c r="D93" s="20">
        <f t="shared" si="26"/>
        <v>6.9000000000000006E-2</v>
      </c>
      <c r="E93" s="20">
        <f t="shared" si="26"/>
        <v>6.9000000000000006E-2</v>
      </c>
      <c r="F93" s="20">
        <f t="shared" si="26"/>
        <v>6.9000000000000006E-2</v>
      </c>
      <c r="G93" s="20">
        <f t="shared" si="26"/>
        <v>6.9000000000000006E-2</v>
      </c>
      <c r="H93" s="20">
        <f t="shared" si="26"/>
        <v>6.9000000000000006E-2</v>
      </c>
      <c r="I93" s="20">
        <f t="shared" si="26"/>
        <v>6.9000000000000006E-2</v>
      </c>
      <c r="J93" s="20">
        <f t="shared" si="26"/>
        <v>6.9000000000000006E-2</v>
      </c>
      <c r="K93" s="20">
        <f t="shared" si="26"/>
        <v>6.9000000000000006E-2</v>
      </c>
      <c r="L93" s="20">
        <f t="shared" si="26"/>
        <v>6.9000000000000006E-2</v>
      </c>
      <c r="M93" s="20">
        <f t="shared" si="26"/>
        <v>6.9000000000000006E-2</v>
      </c>
      <c r="N93" s="20">
        <f t="shared" si="26"/>
        <v>6.9000000000000006E-2</v>
      </c>
      <c r="O93" s="20">
        <f t="shared" si="26"/>
        <v>6.9000000000000006E-2</v>
      </c>
      <c r="P93" s="20">
        <f t="shared" si="26"/>
        <v>6.9000000000000006E-2</v>
      </c>
      <c r="Q93" s="20">
        <f t="shared" si="26"/>
        <v>6.9000000000000006E-2</v>
      </c>
      <c r="R93" s="20">
        <f t="shared" si="26"/>
        <v>6.9000000000000006E-2</v>
      </c>
      <c r="S93" s="20">
        <f t="shared" si="26"/>
        <v>6.9000000000000006E-2</v>
      </c>
      <c r="T93" s="20">
        <f t="shared" si="26"/>
        <v>6.9000000000000006E-2</v>
      </c>
      <c r="U93" s="20">
        <f t="shared" si="26"/>
        <v>6.9000000000000006E-2</v>
      </c>
      <c r="V93" s="20">
        <f t="shared" si="26"/>
        <v>6.9000000000000006E-2</v>
      </c>
      <c r="W93" s="20">
        <f t="shared" si="26"/>
        <v>6.9000000000000006E-2</v>
      </c>
      <c r="X93" s="20">
        <f t="shared" si="26"/>
        <v>6.9000000000000006E-2</v>
      </c>
      <c r="Y93" s="20">
        <f t="shared" si="26"/>
        <v>6.9000000000000006E-2</v>
      </c>
      <c r="Z93" s="20">
        <f t="shared" si="26"/>
        <v>6.9000000000000006E-2</v>
      </c>
      <c r="AA93" s="20">
        <f t="shared" si="26"/>
        <v>6.9000000000000006E-2</v>
      </c>
      <c r="AB93" s="20">
        <f t="shared" si="26"/>
        <v>6.9000000000000006E-2</v>
      </c>
      <c r="AC93" s="20">
        <f t="shared" si="26"/>
        <v>6.9000000000000006E-2</v>
      </c>
      <c r="AD93" s="20">
        <f t="shared" si="26"/>
        <v>6.9000000000000006E-2</v>
      </c>
      <c r="AE93" s="20">
        <f t="shared" si="26"/>
        <v>6.9000000000000006E-2</v>
      </c>
      <c r="AF93" s="20">
        <f t="shared" si="26"/>
        <v>6.9000000000000006E-2</v>
      </c>
      <c r="AG93" s="20">
        <f t="shared" si="26"/>
        <v>6.9000000000000006E-2</v>
      </c>
      <c r="AH93" s="20">
        <f t="shared" si="26"/>
        <v>6.9000000000000006E-2</v>
      </c>
      <c r="AI93" s="20">
        <f t="shared" si="26"/>
        <v>6.9000000000000006E-2</v>
      </c>
      <c r="AJ93" s="20">
        <f t="shared" si="26"/>
        <v>6.9000000000000006E-2</v>
      </c>
      <c r="AK93" s="20">
        <f t="shared" si="26"/>
        <v>6.9000000000000006E-2</v>
      </c>
      <c r="AL93" s="20">
        <f t="shared" si="26"/>
        <v>6.9000000000000006E-2</v>
      </c>
      <c r="AM93" s="20">
        <f t="shared" si="26"/>
        <v>6.9000000000000006E-2</v>
      </c>
      <c r="AN93" s="20">
        <f t="shared" si="26"/>
        <v>6.9000000000000006E-2</v>
      </c>
      <c r="AO93" s="20">
        <f t="shared" si="26"/>
        <v>6.9000000000000006E-2</v>
      </c>
      <c r="AP93" s="20">
        <f t="shared" si="26"/>
        <v>6.9000000000000006E-2</v>
      </c>
      <c r="AQ93" s="20">
        <f t="shared" si="26"/>
        <v>6.9000000000000006E-2</v>
      </c>
      <c r="AR93" s="20">
        <f t="shared" si="26"/>
        <v>6.9000000000000006E-2</v>
      </c>
      <c r="AS93" s="20">
        <f t="shared" si="26"/>
        <v>6.9000000000000006E-2</v>
      </c>
      <c r="AT93" s="20">
        <f t="shared" si="26"/>
        <v>6.9000000000000006E-2</v>
      </c>
      <c r="AU93" s="20">
        <f t="shared" si="26"/>
        <v>6.9000000000000006E-2</v>
      </c>
      <c r="AV93" s="20">
        <f t="shared" si="26"/>
        <v>6.9000000000000006E-2</v>
      </c>
      <c r="AW93" s="20">
        <f t="shared" si="26"/>
        <v>6.9000000000000006E-2</v>
      </c>
      <c r="AX93" s="20">
        <f t="shared" si="26"/>
        <v>6.9000000000000006E-2</v>
      </c>
    </row>
    <row r="94" spans="1:50" x14ac:dyDescent="0.35">
      <c r="A94" s="1" t="s">
        <v>58</v>
      </c>
      <c r="B94" s="20">
        <f>IF(AND(B23&gt;=36,B29&gt;=12,B26&lt;2,B19&lt;58),0,IF(AND(B23&lt;36,B10&lt;3,B11&lt;10),0.01,IF(AND(B23&lt;36,B10&lt;3,B11&gt;=10),0.21,IF(AND(B23&gt;=36,B29&gt;=5.5,B29&lt;12,B26&lt;2,B19&lt;58),0.28,IF(AND(B23&lt;36,B29&gt;=3.5,B10&gt;=3,B26&lt;4),0.35,IF(AND(B23&lt;36,B29&gt;=3.5,B10&gt;=3,B26&gt;=4),0.45,IF(AND(B23&gt;=36,B23&lt;60,B29&lt;5.5,B24&lt;3,B13&lt;3,B25&gt;=3),0.46,IF(AND(B23&gt;=60,B29&lt;5.5,B24&lt;3,B10&lt;9,B26&lt;2,B28&gt;=16,B28&lt;41,B15&lt;7.5),0.46,IF(AND(B23&gt;=36,B29&gt;=5.5,B26&gt;=2,B19&lt;58,B22&gt;=4),0.48,IF(AND(B23&gt;=36,B29&gt;=5.5,B26&lt;2,B19&gt;=58),0.49,IF(AND(B23&lt;36,B29&lt;3.5,B10&gt;=3,B10&lt;28),0.51,IF(AND(B23&gt;=36,B23&lt;46,B29&lt;5.5,B24&lt;3,B12&gt;=2,B12&lt;7,B25&lt;3),0.52,IF(AND(B23&gt;=60,B29&lt;5.5,B24&lt;3,B10&gt;=6,B10&lt;9,B28&gt;=41,B15&lt;7.5),0.61,IF(AND(B23&gt;=60,B29&lt;5.5,B24&lt;3,B10&gt;=38,B13&lt;43,B14&lt;20),0.66,IF(AND(B23&gt;=36,B23&lt;60,B29&lt;5.5,B24&lt;3,B13&gt;=3,B25&gt;=3),0.66,IF(AND(B23&gt;=60,B29&lt;5.5,B24&lt;3,B10&lt;9,B26&gt;=2,B13&lt;25,B28&gt;=16,B28&lt;41,B15&lt;7.5),0.68,IF(AND(B23&gt;=36,B23&lt;46,B29&lt;5.5,B24&lt;3,B12&lt;2,B25&lt;3),0.71,IF(AND(B23&gt;=36,B29&gt;=5.5,B26&gt;=2,B19&lt;58,B22&lt;4),0.74,IF(AND(B23&gt;=60,B29&lt;5.5,B24&lt;3,B10&gt;=9,B10&lt;38,B13&lt;43,B28&gt;=48,B14&lt;20),0.74,IF(AND(B23&gt;=52,B23&lt;60,B29&lt;5.5,B24&lt;3,B12&lt;7,B25&lt;3),0.74,IF(AND(B23&lt;36,B29&lt;3.5,B10&gt;=28),0.75,IF(AND(B23&gt;=46,B23&lt;52,B29&lt;5.5,B24&lt;3,B13&gt;=15,B12&lt;7,B25&lt;3),0.79,IF(AND(B23&gt;=60,B29&lt;5.5,B24&lt;3,B10&gt;=9,B14&gt;=20,B11&gt;=4),0.79,IF(AND(B23&gt;=60,B29&lt;5.5,B24&lt;3,B10&gt;=9,B10&lt;38,B26&gt;=2,B13&gt;=6,B13&lt;43,B28&lt;48,B14&lt;20,B12&gt;=6),0.8,IF(AND(B23&gt;=60,B29&lt;5.5,B24&lt;3,B10&gt;=9,B10&lt;38,B26&lt;2,B13&gt;=6,B13&lt;43,B28&lt;48,B14&lt;20),0.84,IF(AND(B23&gt;=60,B29&lt;5.5,B24&lt;3,B10&lt;9,B28&lt;16,B19&lt;65,B15&lt;7.5),0.84,IF(AND(B23&gt;=36,B23&lt;98,B29&gt;=5.5,B26&gt;=2,B19&gt;=58),0.86,IF(AND(B23&gt;=68,B29&lt;5.5,B24&gt;=3,B22&lt;1.5),0.86,IF(AND(B23&gt;=60,B29&lt;5.5,B24&lt;3,B10&gt;=9,B10&lt;38,B13&lt;6,B28&lt;23,B14&lt;20,B19&lt;58,B21&gt;=0.25),0.88,IF(AND(B23&gt;=60,B29&lt;5.5,B24&lt;3,B10&lt;6,B28&gt;=41,B15&lt;7.5),0.89,IF(AND(B23&gt;=60,B29&lt;5.5,B24&lt;3,B10&gt;=9,B10&lt;38,B26&gt;=2,B13&gt;=6,B13&lt;43,B28&lt;48,B14&gt;=9,B14&lt;20,B12&lt;6),0.91,IF(AND(B23&gt;=60,B29&lt;5.5,B24&lt;3,B10&lt;9,B26&gt;=2,B13&gt;=25,B28&gt;=16,B28&lt;41,B15&lt;7.5),0.96,IF(AND(B23&gt;=60,B29&lt;5.5,B24&lt;3,B10&lt;9,B19&gt;=63,B15&gt;=7.5),0.99,IF(AND(B23&gt;=98,B29&gt;=5.5,B26&gt;=2,B19&gt;=58),1.07,IF(AND(B23&gt;=36,B23&lt;68,B29&lt;5.5,B24&gt;=3,B22&lt;1.5),1.08,IF(AND(B23&gt;=46,B23&lt;52,B29&lt;5.5,B24&lt;3,B13&lt;15,B12&lt;7,B25&lt;3),1.08,IF(AND(B23&gt;=60,B29&lt;5.5,B24&lt;3,B10&gt;=9,B10&lt;38,B26&gt;=2,B13&gt;=6,B13&lt;43,B28&lt;48,B14&lt;9,B12&lt;6),1.08,IF(AND(B23&gt;=60,B29&lt;5.5,B24&lt;3,B10&gt;=9,B10&lt;38,B26&gt;=2,B13&lt;6,B28&lt;48,B14&lt;20,B19&gt;=58),1.08,IF(AND(B23&gt;=60,B29&lt;5.5,B24&lt;3,B10&gt;=9,B10&lt;38,B13&lt;6,B28&lt;48,B14&lt;20,B19&lt;58,B21&lt;0.25),1.11,IF(AND(B23&gt;=60,B29&lt;5.5,B24&lt;3,B10&gt;=9,B10&lt;38,B13&lt;6,B28&gt;=23,B28&lt;48,B14&lt;20,B19&lt;58,B21&gt;=0.25),1.12,IF(AND(B23&gt;=60,B29&lt;5.5,B24&lt;3,B10&gt;=9,B14&gt;=20,B21&lt;9.5,B11&lt;4),1.23,IF(AND(B23&gt;=36,B23&lt;60,B29&lt;5.5,B24&lt;3,B12&gt;=7,B25&lt;3),1.25,IF(AND(B23&gt;=60,B29&lt;5.5,B24&lt;3,B10&lt;9,B19&lt;63,B15&gt;=7.5),1.25,IF(AND(B23&gt;=36,B29&lt;5.5,B24&gt;=3,B14&lt;48,B22&gt;=1.5),1.25,IF(AND(B23&gt;=60,B29&lt;5.5,B24&lt;3,B10&gt;=9,B14&gt;=20,B21&gt;=9.5,B11&lt;4),1.44,IF(AND(B23&gt;=60,B29&lt;5.5,B24&lt;3,B10&lt;9,B28&lt;16,B19&gt;=65,B15&lt;7.5),1.46,IF(AND(B23&gt;=36,B29&lt;5.5,B24&gt;=3,B14&gt;=48,B22&gt;=1.5),1.47,IF(AND(B23&gt;=60,B29&lt;5.5,B24&lt;3,B10&gt;=9,B10&lt;38,B26&lt;2,B13&lt;6,B28&lt;48,B14&lt;20,B19&gt;=58),1.57,IF(AND(B23&gt;=60,B29&lt;5.5,B24&lt;3,B10&gt;=9,B13&gt;=43,B14&lt;20),1.57,"")))))))))))))))))))))))))))))))))))))))))))))))))</f>
        <v>0.89</v>
      </c>
      <c r="C94" s="20">
        <f t="shared" ref="C94:AX94" si="27">IF(AND(C23&gt;=36,C29&gt;=12,C26&lt;2,C19&lt;58),0,IF(AND(C23&lt;36,C10&lt;3,C11&lt;10),0.01,IF(AND(C23&lt;36,C10&lt;3,C11&gt;=10),0.21,IF(AND(C23&gt;=36,C29&gt;=5.5,C29&lt;12,C26&lt;2,C19&lt;58),0.28,IF(AND(C23&lt;36,C29&gt;=3.5,C10&gt;=3,C26&lt;4),0.35,IF(AND(C23&lt;36,C29&gt;=3.5,C10&gt;=3,C26&gt;=4),0.45,IF(AND(C23&gt;=36,C23&lt;60,C29&lt;5.5,C24&lt;3,C13&lt;3,C25&gt;=3),0.46,IF(AND(C23&gt;=60,C29&lt;5.5,C24&lt;3,C10&lt;9,C26&lt;2,C28&gt;=16,C28&lt;41,C15&lt;7.5),0.46,IF(AND(C23&gt;=36,C29&gt;=5.5,C26&gt;=2,C19&lt;58,C22&gt;=4),0.48,IF(AND(C23&gt;=36,C29&gt;=5.5,C26&lt;2,C19&gt;=58),0.49,IF(AND(C23&lt;36,C29&lt;3.5,C10&gt;=3,C10&lt;28),0.51,IF(AND(C23&gt;=36,C23&lt;46,C29&lt;5.5,C24&lt;3,C12&gt;=2,C12&lt;7,C25&lt;3),0.52,IF(AND(C23&gt;=60,C29&lt;5.5,C24&lt;3,C10&gt;=6,C10&lt;9,C28&gt;=41,C15&lt;7.5),0.61,IF(AND(C23&gt;=60,C29&lt;5.5,C24&lt;3,C10&gt;=38,C13&lt;43,C14&lt;20),0.66,IF(AND(C23&gt;=36,C23&lt;60,C29&lt;5.5,C24&lt;3,C13&gt;=3,C25&gt;=3),0.66,IF(AND(C23&gt;=60,C29&lt;5.5,C24&lt;3,C10&lt;9,C26&gt;=2,C13&lt;25,C28&gt;=16,C28&lt;41,C15&lt;7.5),0.68,IF(AND(C23&gt;=36,C23&lt;46,C29&lt;5.5,C24&lt;3,C12&lt;2,C25&lt;3),0.71,IF(AND(C23&gt;=36,C29&gt;=5.5,C26&gt;=2,C19&lt;58,C22&lt;4),0.74,IF(AND(C23&gt;=60,C29&lt;5.5,C24&lt;3,C10&gt;=9,C10&lt;38,C13&lt;43,C28&gt;=48,C14&lt;20),0.74,IF(AND(C23&gt;=52,C23&lt;60,C29&lt;5.5,C24&lt;3,C12&lt;7,C25&lt;3),0.74,IF(AND(C23&lt;36,C29&lt;3.5,C10&gt;=28),0.75,IF(AND(C23&gt;=46,C23&lt;52,C29&lt;5.5,C24&lt;3,C13&gt;=15,C12&lt;7,C25&lt;3),0.79,IF(AND(C23&gt;=60,C29&lt;5.5,C24&lt;3,C10&gt;=9,C14&gt;=20,C11&gt;=4),0.79,IF(AND(C23&gt;=60,C29&lt;5.5,C24&lt;3,C10&gt;=9,C10&lt;38,C26&gt;=2,C13&gt;=6,C13&lt;43,C28&lt;48,C14&lt;20,C12&gt;=6),0.8,IF(AND(C23&gt;=60,C29&lt;5.5,C24&lt;3,C10&gt;=9,C10&lt;38,C26&lt;2,C13&gt;=6,C13&lt;43,C28&lt;48,C14&lt;20),0.84,IF(AND(C23&gt;=60,C29&lt;5.5,C24&lt;3,C10&lt;9,C28&lt;16,C19&lt;65,C15&lt;7.5),0.84,IF(AND(C23&gt;=36,C23&lt;98,C29&gt;=5.5,C26&gt;=2,C19&gt;=58),0.86,IF(AND(C23&gt;=68,C29&lt;5.5,C24&gt;=3,C22&lt;1.5),0.86,IF(AND(C23&gt;=60,C29&lt;5.5,C24&lt;3,C10&gt;=9,C10&lt;38,C13&lt;6,C28&lt;23,C14&lt;20,C19&lt;58,C21&gt;=0.25),0.88,IF(AND(C23&gt;=60,C29&lt;5.5,C24&lt;3,C10&lt;6,C28&gt;=41,C15&lt;7.5),0.89,IF(AND(C23&gt;=60,C29&lt;5.5,C24&lt;3,C10&gt;=9,C10&lt;38,C26&gt;=2,C13&gt;=6,C13&lt;43,C28&lt;48,C14&gt;=9,C14&lt;20,C12&lt;6),0.91,IF(AND(C23&gt;=60,C29&lt;5.5,C24&lt;3,C10&lt;9,C26&gt;=2,C13&gt;=25,C28&gt;=16,C28&lt;41,C15&lt;7.5),0.96,IF(AND(C23&gt;=60,C29&lt;5.5,C24&lt;3,C10&lt;9,C19&gt;=63,C15&gt;=7.5),0.99,IF(AND(C23&gt;=98,C29&gt;=5.5,C26&gt;=2,C19&gt;=58),1.07,IF(AND(C23&gt;=36,C23&lt;68,C29&lt;5.5,C24&gt;=3,C22&lt;1.5),1.08,IF(AND(C23&gt;=46,C23&lt;52,C29&lt;5.5,C24&lt;3,C13&lt;15,C12&lt;7,C25&lt;3),1.08,IF(AND(C23&gt;=60,C29&lt;5.5,C24&lt;3,C10&gt;=9,C10&lt;38,C26&gt;=2,C13&gt;=6,C13&lt;43,C28&lt;48,C14&lt;9,C12&lt;6),1.08,IF(AND(C23&gt;=60,C29&lt;5.5,C24&lt;3,C10&gt;=9,C10&lt;38,C26&gt;=2,C13&lt;6,C28&lt;48,C14&lt;20,C19&gt;=58),1.08,IF(AND(C23&gt;=60,C29&lt;5.5,C24&lt;3,C10&gt;=9,C10&lt;38,C13&lt;6,C28&lt;48,C14&lt;20,C19&lt;58,C21&lt;0.25),1.11,IF(AND(C23&gt;=60,C29&lt;5.5,C24&lt;3,C10&gt;=9,C10&lt;38,C13&lt;6,C28&gt;=23,C28&lt;48,C14&lt;20,C19&lt;58,C21&gt;=0.25),1.12,IF(AND(C23&gt;=60,C29&lt;5.5,C24&lt;3,C10&gt;=9,C14&gt;=20,C21&lt;9.5,C11&lt;4),1.23,IF(AND(C23&gt;=36,C23&lt;60,C29&lt;5.5,C24&lt;3,C12&gt;=7,C25&lt;3),1.25,IF(AND(C23&gt;=60,C29&lt;5.5,C24&lt;3,C10&lt;9,C19&lt;63,C15&gt;=7.5),1.25,IF(AND(C23&gt;=36,C29&lt;5.5,C24&gt;=3,C14&lt;48,C22&gt;=1.5),1.25,IF(AND(C23&gt;=60,C29&lt;5.5,C24&lt;3,C10&gt;=9,C14&gt;=20,C21&gt;=9.5,C11&lt;4),1.44,IF(AND(C23&gt;=60,C29&lt;5.5,C24&lt;3,C10&lt;9,C28&lt;16,C19&gt;=65,C15&lt;7.5),1.46,IF(AND(C23&gt;=36,C29&lt;5.5,C24&gt;=3,C14&gt;=48,C22&gt;=1.5),1.47,IF(AND(C23&gt;=60,C29&lt;5.5,C24&lt;3,C10&gt;=9,C10&lt;38,C26&lt;2,C13&lt;6,C28&lt;48,C14&lt;20,C19&gt;=58),1.57,IF(AND(C23&gt;=60,C29&lt;5.5,C24&lt;3,C10&gt;=9,C13&gt;=43,C14&lt;20),1.57,"")))))))))))))))))))))))))))))))))))))))))))))))))</f>
        <v>0.46</v>
      </c>
      <c r="D94" s="20">
        <f t="shared" si="27"/>
        <v>0.01</v>
      </c>
      <c r="E94" s="20">
        <f t="shared" si="27"/>
        <v>0.01</v>
      </c>
      <c r="F94" s="20">
        <f t="shared" si="27"/>
        <v>0.01</v>
      </c>
      <c r="G94" s="20">
        <f t="shared" si="27"/>
        <v>0.01</v>
      </c>
      <c r="H94" s="20">
        <f t="shared" si="27"/>
        <v>0.01</v>
      </c>
      <c r="I94" s="20">
        <f t="shared" si="27"/>
        <v>0.01</v>
      </c>
      <c r="J94" s="20">
        <f t="shared" si="27"/>
        <v>0.01</v>
      </c>
      <c r="K94" s="20">
        <f t="shared" si="27"/>
        <v>0.01</v>
      </c>
      <c r="L94" s="20">
        <f t="shared" si="27"/>
        <v>0.01</v>
      </c>
      <c r="M94" s="20">
        <f t="shared" si="27"/>
        <v>0.01</v>
      </c>
      <c r="N94" s="20">
        <f t="shared" si="27"/>
        <v>0.01</v>
      </c>
      <c r="O94" s="20">
        <f t="shared" si="27"/>
        <v>0.01</v>
      </c>
      <c r="P94" s="20">
        <f t="shared" si="27"/>
        <v>0.01</v>
      </c>
      <c r="Q94" s="20">
        <f t="shared" si="27"/>
        <v>0.01</v>
      </c>
      <c r="R94" s="20">
        <f t="shared" si="27"/>
        <v>0.01</v>
      </c>
      <c r="S94" s="20">
        <f t="shared" si="27"/>
        <v>0.01</v>
      </c>
      <c r="T94" s="20">
        <f t="shared" si="27"/>
        <v>0.01</v>
      </c>
      <c r="U94" s="20">
        <f t="shared" si="27"/>
        <v>0.01</v>
      </c>
      <c r="V94" s="20">
        <f t="shared" si="27"/>
        <v>0.01</v>
      </c>
      <c r="W94" s="20">
        <f t="shared" si="27"/>
        <v>0.01</v>
      </c>
      <c r="X94" s="20">
        <f t="shared" si="27"/>
        <v>0.01</v>
      </c>
      <c r="Y94" s="20">
        <f t="shared" si="27"/>
        <v>0.01</v>
      </c>
      <c r="Z94" s="20">
        <f t="shared" si="27"/>
        <v>0.01</v>
      </c>
      <c r="AA94" s="20">
        <f t="shared" si="27"/>
        <v>0.01</v>
      </c>
      <c r="AB94" s="20">
        <f t="shared" si="27"/>
        <v>0.01</v>
      </c>
      <c r="AC94" s="20">
        <f t="shared" si="27"/>
        <v>0.01</v>
      </c>
      <c r="AD94" s="20">
        <f t="shared" si="27"/>
        <v>0.01</v>
      </c>
      <c r="AE94" s="20">
        <f t="shared" si="27"/>
        <v>0.01</v>
      </c>
      <c r="AF94" s="20">
        <f t="shared" si="27"/>
        <v>0.01</v>
      </c>
      <c r="AG94" s="20">
        <f t="shared" si="27"/>
        <v>0.01</v>
      </c>
      <c r="AH94" s="20">
        <f t="shared" si="27"/>
        <v>0.01</v>
      </c>
      <c r="AI94" s="20">
        <f t="shared" si="27"/>
        <v>0.01</v>
      </c>
      <c r="AJ94" s="20">
        <f t="shared" si="27"/>
        <v>0.01</v>
      </c>
      <c r="AK94" s="20">
        <f t="shared" si="27"/>
        <v>0.01</v>
      </c>
      <c r="AL94" s="20">
        <f t="shared" si="27"/>
        <v>0.01</v>
      </c>
      <c r="AM94" s="20">
        <f t="shared" si="27"/>
        <v>0.01</v>
      </c>
      <c r="AN94" s="20">
        <f t="shared" si="27"/>
        <v>0.01</v>
      </c>
      <c r="AO94" s="20">
        <f t="shared" si="27"/>
        <v>0.01</v>
      </c>
      <c r="AP94" s="20">
        <f t="shared" si="27"/>
        <v>0.01</v>
      </c>
      <c r="AQ94" s="20">
        <f t="shared" si="27"/>
        <v>0.01</v>
      </c>
      <c r="AR94" s="20">
        <f t="shared" si="27"/>
        <v>0.01</v>
      </c>
      <c r="AS94" s="20">
        <f t="shared" si="27"/>
        <v>0.01</v>
      </c>
      <c r="AT94" s="20">
        <f t="shared" si="27"/>
        <v>0.01</v>
      </c>
      <c r="AU94" s="20">
        <f t="shared" si="27"/>
        <v>0.01</v>
      </c>
      <c r="AV94" s="20">
        <f t="shared" si="27"/>
        <v>0.01</v>
      </c>
      <c r="AW94" s="20">
        <f t="shared" si="27"/>
        <v>0.01</v>
      </c>
      <c r="AX94" s="20">
        <f t="shared" si="27"/>
        <v>0.01</v>
      </c>
    </row>
    <row r="95" spans="1:50" x14ac:dyDescent="0.35">
      <c r="A95" s="1" t="s">
        <v>59</v>
      </c>
      <c r="B95" s="20">
        <f>IF(AND(B23&gt;=32,B26&lt;18,B29&gt;=4.5,B19&lt;48,B22&gt;=32.5),0,IF(AND(B23&lt;32,B10&lt;3,B25&lt;1),0.035,IF(AND(B23&lt;32,B10&lt;3,B25&gt;=1),0.138,IF(AND(B23&gt;=32,B26&lt;18,B29&gt;=4.5,B10&lt;5,B19&lt;48,B22&lt;32.5,B28&gt;=18),0.25,IF(AND(B23&gt;=60,B26&lt;18,B29&lt;4.5,B10&lt;7,B19&gt;=65,B22&lt;2.5),0.322,IF(AND(B23&lt;23,B10&gt;=3,B19&lt;7),0.363,IF(AND(B23&gt;=32,B26&lt;18,B29&gt;=4.5,B10&gt;=5,B19&lt;48,B22&lt;32.5,B28&gt;=18),0.421,IF(AND(B23&lt;23,B10&gt;=3,B19&gt;=7),0.46,IF(AND(B23&gt;=60,B26&lt;18,B29&lt;4.5,B10&lt;7,B19&lt;65,B14&gt;=7.5,B14&lt;17.5),0.464,IF(AND(B23&gt;=32,B26&lt;18,B29&gt;=4.5,B19&gt;=48,B13&gt;=2,B12&gt;=5),0.484,IF(AND(B23&gt;=32,B23&lt;60,B26&lt;18,B29&lt;4.5,B10&lt;8,B22&lt;4.5,B28&gt;=23),0.507,IF(AND(B23&gt;=32,B23&lt;60,B26&lt;18,B29&lt;4.5,B22&gt;=1.5,B22&lt;4.5,B28&lt;23),0.585,IF(AND(B23&gt;=23,B23&lt;32,B10&gt;=3),0.592,IF(AND(B23&gt;=60,B26&lt;2,B29&lt;4.5,B10&gt;=7,B10&lt;38,B15&lt;1.5,B11&gt;=1,B20&gt;=0.25),0.632,IF(AND(B23&gt;=32,B23&lt;60,B26&lt;18,B29&lt;4.5,B10&gt;=8,B10&lt;28,B22&lt;4.5,B28&gt;=23),0.642,IF(AND(B23&gt;=32,B26&lt;18,B29&gt;=4.5,B19&gt;=48,B13&gt;=2,B12&lt;5),0.658,IF(AND(B23&gt;=60,B26&lt;18,B29&lt;4.5,B10&lt;7,B19&gt;=65,B22&gt;=2.5),0.699,IF(AND(B23&gt;=32,B23&lt;60,B26&lt;18,B29&lt;4.5,B10&gt;=28,B22&lt;4.5,B28&gt;=23,B13&lt;14),0.718,IF(AND(B23&gt;=32,B23&lt;60,B26&gt;=14,B26&lt;18,B29&lt;4.5,B22&gt;=4.5,B13&lt;9),0.735,IF(AND(B23&gt;=32,B26&lt;18,B29&gt;=4.5,B19&lt;48,B22&lt;32.5,B28&lt;18),0.735,IF(AND(B23&gt;=60,B23&lt;92,B26&gt;=3,B26&lt;18,B29&lt;4.5,B10&gt;=7,B10&lt;38,B19&lt;68,B22&gt;=0.25,B15&lt;1.5,B28&gt;=20,B28&lt;51,B11&lt;6,B13&gt;=28),0.735,IF(AND(B23&gt;=32,B23&lt;88,B26&lt;18,B29&gt;=4.5,B19&gt;=48,B13&lt;2),0.738,IF(AND(B23&gt;=60,B26&lt;18,B29&lt;4.5,B10&gt;=38,B15&lt;1.5),0.749,IF(AND(B23&gt;=72,B26&lt;2,B29&lt;4.5,B10&gt;=7,B10&lt;38,B15&lt;1.5,B11&lt;1,B20&gt;=0.25,B12&lt;2),0.797,IF(AND(B23&gt;=60,B26&lt;18,B29&lt;4.5,B10&gt;=2,B10&lt;7,B19&lt;65,B14&lt;7.5),0.798,IF(AND(B23&gt;=60,B26&gt;=3,B26&lt;18,B29&lt;4.5,B10&gt;=7,B10&lt;38,B19&lt;68,B22&lt;0.25,B15&lt;1.5),0.812,IF(AND(B23&gt;=32,B23&lt;60,B26&lt;18,B29&lt;0.5,B22&lt;1.5,B28&lt;23),0.838,IF(AND(B23&gt;=60,B26&gt;=3,B26&lt;18,B29&lt;4.5,B10&gt;=7,B10&lt;38,B19&lt;68,B22&gt;=0.25,B15&lt;1.5,B28&gt;=51,B11&lt;6),0.84,IF(AND(B23&gt;=32,B23&lt;60,B26&lt;18,B29&lt;4.5,B10&gt;=28,B22&lt;4.5,B28&gt;=23,B13&gt;=14),0.876,IF(AND(B23&gt;=32,B23&lt;60,B26&lt;18,B29&gt;=0.5,B29&lt;4.5,B22&lt;1.5,B28&lt;23,B11&gt;=3),0.886,IF(AND(B23&gt;=60,B26&gt;=3,B26&lt;18,B29&lt;4.5,B10&gt;=7,B10&lt;38,B19&lt;68,B22&gt;=0.25,B15&lt;1.5,B28&lt;20,B11&lt;6),0.931,IF(AND(B23&gt;=72,B26&lt;2,B29&lt;4.5,B10&gt;=7,B10&lt;38,B15&lt;1.5,B11&lt;1,B20&gt;=0.25,B12&gt;=2),0.94,IF(AND(B23&gt;=32,B23&lt;60,B26&lt;14,B29&lt;4.5,B22&gt;=4.5,B13&lt;9),0.943,IF(AND(B23&gt;=60,B26&lt;18,B29&lt;4.5,B10&lt;7,B19&lt;65,B14&gt;=17.5),0.99,IF(AND(B23&gt;=60,B23&lt;72,B26&lt;2,B29&lt;4.5,B10&gt;=7,B10&lt;38,B15&lt;1.5,B11&lt;1,B20&gt;=0.25),1.011,IF(AND(B23&gt;=60,B26&lt;2,B29&lt;4.5,B10&gt;=7,B19&lt;58,B15&gt;=1.5),1.017,IF(AND(B23&gt;=92,B26&gt;=3,B26&lt;18,B29&lt;4.5,B10&gt;=7,B10&lt;38,B19&lt;68,B22&gt;=0.25,B15&lt;1.5,B28&gt;=20,B28&lt;51,B11&lt;6,B13&gt;=28),1.021,IF(AND(B23&gt;=88,B26&lt;18,B29&gt;=4.5,B19&gt;=48,B13&lt;2),1.024,IF(AND(B23&gt;=60,B26&lt;18,B29&lt;4.5,B10&lt;2,B19&lt;65,B14&lt;7.5),1.025,IF(AND(B23&gt;=60,B26&gt;=3,B26&lt;18,B29&lt;4.5,B10&gt;=7,B10&lt;38,B19&lt;68,B22&gt;=0.25,B15&lt;1.5,B28&gt;=20,B28&lt;51,B11&lt;6,B13&lt;28),1.079,IF(AND(B23&gt;=32,B23&lt;60,B26&lt;18,B29&gt;=0.5,B29&lt;4.5,B22&lt;1.5,B28&lt;23,B11&lt;3),1.1,IF(AND(B23&gt;=32,B26&gt;=18,B20&lt;2),1.108,IF(AND(B23&gt;=60,B26&gt;=3,B26&lt;18,B29&lt;4.5,B10&gt;=7,B10&lt;38,B19&gt;=68,B15&lt;1.5,B21&gt;=1.3),1.134,IF(AND(B23&gt;=60,B26&gt;=2,B26&lt;3,B29&lt;4.5,B10&gt;=7,B10&lt;12,B15&lt;1.5),1.148,IF(AND(B23&gt;=60,B26&gt;=3,B26&lt;18,B29&lt;4.5,B10&gt;=7,B10&lt;38,B19&lt;68,B22&gt;=0.25,B15&lt;1.5,B11&gt;=6),1.168,IF(AND(B23&gt;=60,B26&gt;=2,B26&lt;18,B29&lt;4.5,B10&gt;=7,B19&lt;58,B15&gt;=1.5),1.254,IF(AND(B23&gt;=32,B26&gt;=18,B20&gt;=2),1.336,IF(AND(B23&gt;=32,B23&lt;60,B26&lt;18,B29&lt;4.5,B22&gt;=4.5,B13&gt;=9),1.41,IF(AND(B23&gt;=60,B26&lt;18,B29&lt;4.5,B10&gt;=7,B19&gt;=58,B15&gt;=1.5),1.496,IF(AND(B23&gt;=60,B26&lt;2,B29&lt;4.5,B10&gt;=7,B10&lt;38,B15&lt;1.5,B20&lt;0.25),1.571,IF(AND(B23&gt;=60,B26&gt;=3,B26&lt;18,B29&lt;4.5,B10&gt;=7,B10&lt;38,B19&gt;=68,B15&lt;1.5,B21&lt;1.3),1.571,IF(AND(B23&gt;=60,B26&gt;=2,B26&lt;3,B29&lt;4.5,B10&gt;=12,B10&lt;38,B15&lt;1.5),1.571,""))))))))))))))))))))))))))))))))))))))))))))))))))))</f>
        <v>0.79800000000000004</v>
      </c>
      <c r="C95" s="20">
        <f t="shared" ref="C95:AX95" si="28">IF(AND(C23&gt;=32,C26&lt;18,C29&gt;=4.5,C19&lt;48,C22&gt;=32.5),0,IF(AND(C23&lt;32,C10&lt;3,C25&lt;1),0.035,IF(AND(C23&lt;32,C10&lt;3,C25&gt;=1),0.138,IF(AND(C23&gt;=32,C26&lt;18,C29&gt;=4.5,C10&lt;5,C19&lt;48,C22&lt;32.5,C28&gt;=18),0.25,IF(AND(C23&gt;=60,C26&lt;18,C29&lt;4.5,C10&lt;7,C19&gt;=65,C22&lt;2.5),0.322,IF(AND(C23&lt;23,C10&gt;=3,C19&lt;7),0.363,IF(AND(C23&gt;=32,C26&lt;18,C29&gt;=4.5,C10&gt;=5,C19&lt;48,C22&lt;32.5,C28&gt;=18),0.421,IF(AND(C23&lt;23,C10&gt;=3,C19&gt;=7),0.46,IF(AND(C23&gt;=60,C26&lt;18,C29&lt;4.5,C10&lt;7,C19&lt;65,C14&gt;=7.5,C14&lt;17.5),0.464,IF(AND(C23&gt;=32,C26&lt;18,C29&gt;=4.5,C19&gt;=48,C13&gt;=2,C12&gt;=5),0.484,IF(AND(C23&gt;=32,C23&lt;60,C26&lt;18,C29&lt;4.5,C10&lt;8,C22&lt;4.5,C28&gt;=23),0.507,IF(AND(C23&gt;=32,C23&lt;60,C26&lt;18,C29&lt;4.5,C22&gt;=1.5,C22&lt;4.5,C28&lt;23),0.585,IF(AND(C23&gt;=23,C23&lt;32,C10&gt;=3),0.592,IF(AND(C23&gt;=60,C26&lt;2,C29&lt;4.5,C10&gt;=7,C10&lt;38,C15&lt;1.5,C11&gt;=1,C20&gt;=0.25),0.632,IF(AND(C23&gt;=32,C23&lt;60,C26&lt;18,C29&lt;4.5,C10&gt;=8,C10&lt;28,C22&lt;4.5,C28&gt;=23),0.642,IF(AND(C23&gt;=32,C26&lt;18,C29&gt;=4.5,C19&gt;=48,C13&gt;=2,C12&lt;5),0.658,IF(AND(C23&gt;=60,C26&lt;18,C29&lt;4.5,C10&lt;7,C19&gt;=65,C22&gt;=2.5),0.699,IF(AND(C23&gt;=32,C23&lt;60,C26&lt;18,C29&lt;4.5,C10&gt;=28,C22&lt;4.5,C28&gt;=23,C13&lt;14),0.718,IF(AND(C23&gt;=32,C23&lt;60,C26&gt;=14,C26&lt;18,C29&lt;4.5,C22&gt;=4.5,C13&lt;9),0.735,IF(AND(C23&gt;=32,C26&lt;18,C29&gt;=4.5,C19&lt;48,C22&lt;32.5,C28&lt;18),0.735,IF(AND(C23&gt;=60,C23&lt;92,C26&gt;=3,C26&lt;18,C29&lt;4.5,C10&gt;=7,C10&lt;38,C19&lt;68,C22&gt;=0.25,C15&lt;1.5,C28&gt;=20,C28&lt;51,C11&lt;6,C13&gt;=28),0.735,IF(AND(C23&gt;=32,C23&lt;88,C26&lt;18,C29&gt;=4.5,C19&gt;=48,C13&lt;2),0.738,IF(AND(C23&gt;=60,C26&lt;18,C29&lt;4.5,C10&gt;=38,C15&lt;1.5),0.749,IF(AND(C23&gt;=72,C26&lt;2,C29&lt;4.5,C10&gt;=7,C10&lt;38,C15&lt;1.5,C11&lt;1,C20&gt;=0.25,C12&lt;2),0.797,IF(AND(C23&gt;=60,C26&lt;18,C29&lt;4.5,C10&gt;=2,C10&lt;7,C19&lt;65,C14&lt;7.5),0.798,IF(AND(C23&gt;=60,C26&gt;=3,C26&lt;18,C29&lt;4.5,C10&gt;=7,C10&lt;38,C19&lt;68,C22&lt;0.25,C15&lt;1.5),0.812,IF(AND(C23&gt;=32,C23&lt;60,C26&lt;18,C29&lt;0.5,C22&lt;1.5,C28&lt;23),0.838,IF(AND(C23&gt;=60,C26&gt;=3,C26&lt;18,C29&lt;4.5,C10&gt;=7,C10&lt;38,C19&lt;68,C22&gt;=0.25,C15&lt;1.5,C28&gt;=51,C11&lt;6),0.84,IF(AND(C23&gt;=32,C23&lt;60,C26&lt;18,C29&lt;4.5,C10&gt;=28,C22&lt;4.5,C28&gt;=23,C13&gt;=14),0.876,IF(AND(C23&gt;=32,C23&lt;60,C26&lt;18,C29&gt;=0.5,C29&lt;4.5,C22&lt;1.5,C28&lt;23,C11&gt;=3),0.886,IF(AND(C23&gt;=60,C26&gt;=3,C26&lt;18,C29&lt;4.5,C10&gt;=7,C10&lt;38,C19&lt;68,C22&gt;=0.25,C15&lt;1.5,C28&lt;20,C11&lt;6),0.931,IF(AND(C23&gt;=72,C26&lt;2,C29&lt;4.5,C10&gt;=7,C10&lt;38,C15&lt;1.5,C11&lt;1,C20&gt;=0.25,C12&gt;=2),0.94,IF(AND(C23&gt;=32,C23&lt;60,C26&lt;14,C29&lt;4.5,C22&gt;=4.5,C13&lt;9),0.943,IF(AND(C23&gt;=60,C26&lt;18,C29&lt;4.5,C10&lt;7,C19&lt;65,C14&gt;=17.5),0.99,IF(AND(C23&gt;=60,C23&lt;72,C26&lt;2,C29&lt;4.5,C10&gt;=7,C10&lt;38,C15&lt;1.5,C11&lt;1,C20&gt;=0.25),1.011,IF(AND(C23&gt;=60,C26&lt;2,C29&lt;4.5,C10&gt;=7,C19&lt;58,C15&gt;=1.5),1.017,IF(AND(C23&gt;=92,C26&gt;=3,C26&lt;18,C29&lt;4.5,C10&gt;=7,C10&lt;38,C19&lt;68,C22&gt;=0.25,C15&lt;1.5,C28&gt;=20,C28&lt;51,C11&lt;6,C13&gt;=28),1.021,IF(AND(C23&gt;=88,C26&lt;18,C29&gt;=4.5,C19&gt;=48,C13&lt;2),1.024,IF(AND(C23&gt;=60,C26&lt;18,C29&lt;4.5,C10&lt;2,C19&lt;65,C14&lt;7.5),1.025,IF(AND(C23&gt;=60,C26&gt;=3,C26&lt;18,C29&lt;4.5,C10&gt;=7,C10&lt;38,C19&lt;68,C22&gt;=0.25,C15&lt;1.5,C28&gt;=20,C28&lt;51,C11&lt;6,C13&lt;28),1.079,IF(AND(C23&gt;=32,C23&lt;60,C26&lt;18,C29&gt;=0.5,C29&lt;4.5,C22&lt;1.5,C28&lt;23,C11&lt;3),1.1,IF(AND(C23&gt;=32,C26&gt;=18,C20&lt;2),1.108,IF(AND(C23&gt;=60,C26&gt;=3,C26&lt;18,C29&lt;4.5,C10&gt;=7,C10&lt;38,C19&gt;=68,C15&lt;1.5,C21&gt;=1.3),1.134,IF(AND(C23&gt;=60,C26&gt;=2,C26&lt;3,C29&lt;4.5,C10&gt;=7,C10&lt;12,C15&lt;1.5),1.148,IF(AND(C23&gt;=60,C26&gt;=3,C26&lt;18,C29&lt;4.5,C10&gt;=7,C10&lt;38,C19&lt;68,C22&gt;=0.25,C15&lt;1.5,C11&gt;=6),1.168,IF(AND(C23&gt;=60,C26&gt;=2,C26&lt;18,C29&lt;4.5,C10&gt;=7,C19&lt;58,C15&gt;=1.5),1.254,IF(AND(C23&gt;=32,C26&gt;=18,C20&gt;=2),1.336,IF(AND(C23&gt;=32,C23&lt;60,C26&lt;18,C29&lt;4.5,C22&gt;=4.5,C13&gt;=9),1.41,IF(AND(C23&gt;=60,C26&lt;18,C29&lt;4.5,C10&gt;=7,C19&gt;=58,C15&gt;=1.5),1.496,IF(AND(C23&gt;=60,C26&lt;2,C29&lt;4.5,C10&gt;=7,C10&lt;38,C15&lt;1.5,C20&lt;0.25),1.571,IF(AND(C23&gt;=60,C26&gt;=3,C26&lt;18,C29&lt;4.5,C10&gt;=7,C10&lt;38,C19&gt;=68,C15&lt;1.5,C21&lt;1.3),1.571,IF(AND(C23&gt;=60,C26&gt;=2,C26&lt;3,C29&lt;4.5,C10&gt;=12,C10&lt;38,C15&lt;1.5),1.571,""))))))))))))))))))))))))))))))))))))))))))))))))))))</f>
        <v>0.32200000000000001</v>
      </c>
      <c r="D95" s="20">
        <f t="shared" si="28"/>
        <v>3.5000000000000003E-2</v>
      </c>
      <c r="E95" s="20">
        <f t="shared" si="28"/>
        <v>3.5000000000000003E-2</v>
      </c>
      <c r="F95" s="20">
        <f t="shared" si="28"/>
        <v>3.5000000000000003E-2</v>
      </c>
      <c r="G95" s="20">
        <f t="shared" si="28"/>
        <v>3.5000000000000003E-2</v>
      </c>
      <c r="H95" s="20">
        <f t="shared" si="28"/>
        <v>3.5000000000000003E-2</v>
      </c>
      <c r="I95" s="20">
        <f t="shared" si="28"/>
        <v>3.5000000000000003E-2</v>
      </c>
      <c r="J95" s="20">
        <f t="shared" si="28"/>
        <v>3.5000000000000003E-2</v>
      </c>
      <c r="K95" s="20">
        <f t="shared" si="28"/>
        <v>3.5000000000000003E-2</v>
      </c>
      <c r="L95" s="20">
        <f t="shared" si="28"/>
        <v>3.5000000000000003E-2</v>
      </c>
      <c r="M95" s="20">
        <f t="shared" si="28"/>
        <v>3.5000000000000003E-2</v>
      </c>
      <c r="N95" s="20">
        <f t="shared" si="28"/>
        <v>3.5000000000000003E-2</v>
      </c>
      <c r="O95" s="20">
        <f t="shared" si="28"/>
        <v>3.5000000000000003E-2</v>
      </c>
      <c r="P95" s="20">
        <f t="shared" si="28"/>
        <v>3.5000000000000003E-2</v>
      </c>
      <c r="Q95" s="20">
        <f t="shared" si="28"/>
        <v>3.5000000000000003E-2</v>
      </c>
      <c r="R95" s="20">
        <f t="shared" si="28"/>
        <v>3.5000000000000003E-2</v>
      </c>
      <c r="S95" s="20">
        <f t="shared" si="28"/>
        <v>3.5000000000000003E-2</v>
      </c>
      <c r="T95" s="20">
        <f t="shared" si="28"/>
        <v>3.5000000000000003E-2</v>
      </c>
      <c r="U95" s="20">
        <f t="shared" si="28"/>
        <v>3.5000000000000003E-2</v>
      </c>
      <c r="V95" s="20">
        <f t="shared" si="28"/>
        <v>3.5000000000000003E-2</v>
      </c>
      <c r="W95" s="20">
        <f t="shared" si="28"/>
        <v>3.5000000000000003E-2</v>
      </c>
      <c r="X95" s="20">
        <f t="shared" si="28"/>
        <v>3.5000000000000003E-2</v>
      </c>
      <c r="Y95" s="20">
        <f t="shared" si="28"/>
        <v>3.5000000000000003E-2</v>
      </c>
      <c r="Z95" s="20">
        <f t="shared" si="28"/>
        <v>3.5000000000000003E-2</v>
      </c>
      <c r="AA95" s="20">
        <f t="shared" si="28"/>
        <v>3.5000000000000003E-2</v>
      </c>
      <c r="AB95" s="20">
        <f t="shared" si="28"/>
        <v>3.5000000000000003E-2</v>
      </c>
      <c r="AC95" s="20">
        <f t="shared" si="28"/>
        <v>3.5000000000000003E-2</v>
      </c>
      <c r="AD95" s="20">
        <f t="shared" si="28"/>
        <v>3.5000000000000003E-2</v>
      </c>
      <c r="AE95" s="20">
        <f t="shared" si="28"/>
        <v>3.5000000000000003E-2</v>
      </c>
      <c r="AF95" s="20">
        <f t="shared" si="28"/>
        <v>3.5000000000000003E-2</v>
      </c>
      <c r="AG95" s="20">
        <f t="shared" si="28"/>
        <v>3.5000000000000003E-2</v>
      </c>
      <c r="AH95" s="20">
        <f t="shared" si="28"/>
        <v>3.5000000000000003E-2</v>
      </c>
      <c r="AI95" s="20">
        <f t="shared" si="28"/>
        <v>3.5000000000000003E-2</v>
      </c>
      <c r="AJ95" s="20">
        <f t="shared" si="28"/>
        <v>3.5000000000000003E-2</v>
      </c>
      <c r="AK95" s="20">
        <f t="shared" si="28"/>
        <v>3.5000000000000003E-2</v>
      </c>
      <c r="AL95" s="20">
        <f t="shared" si="28"/>
        <v>3.5000000000000003E-2</v>
      </c>
      <c r="AM95" s="20">
        <f t="shared" si="28"/>
        <v>3.5000000000000003E-2</v>
      </c>
      <c r="AN95" s="20">
        <f t="shared" si="28"/>
        <v>3.5000000000000003E-2</v>
      </c>
      <c r="AO95" s="20">
        <f t="shared" si="28"/>
        <v>3.5000000000000003E-2</v>
      </c>
      <c r="AP95" s="20">
        <f t="shared" si="28"/>
        <v>3.5000000000000003E-2</v>
      </c>
      <c r="AQ95" s="20">
        <f t="shared" si="28"/>
        <v>3.5000000000000003E-2</v>
      </c>
      <c r="AR95" s="20">
        <f t="shared" si="28"/>
        <v>3.5000000000000003E-2</v>
      </c>
      <c r="AS95" s="20">
        <f t="shared" si="28"/>
        <v>3.5000000000000003E-2</v>
      </c>
      <c r="AT95" s="20">
        <f t="shared" si="28"/>
        <v>3.5000000000000003E-2</v>
      </c>
      <c r="AU95" s="20">
        <f t="shared" si="28"/>
        <v>3.5000000000000003E-2</v>
      </c>
      <c r="AV95" s="20">
        <f t="shared" si="28"/>
        <v>3.5000000000000003E-2</v>
      </c>
      <c r="AW95" s="20">
        <f t="shared" si="28"/>
        <v>3.5000000000000003E-2</v>
      </c>
      <c r="AX95" s="20">
        <f t="shared" si="28"/>
        <v>3.5000000000000003E-2</v>
      </c>
    </row>
    <row r="96" spans="1:50" x14ac:dyDescent="0.35">
      <c r="A96" s="1" t="s">
        <v>60</v>
      </c>
      <c r="B96" s="20">
        <f>IF(AND(B23&gt;=4.3,B29&gt;=5.5,B19&lt;63,B12&lt;1,B26&lt;2),0,IF(AND(B23&lt;4.3),0.046,IF(AND(B23&gt;=4.3,B29&gt;=5.5,B28&lt;43,B19&lt;63,B12&gt;=1,B26&lt;2),0.266,IF(AND(B23&gt;=4.3,B29&gt;=5.5,B28&gt;=43,B19&lt;63,B12&gt;=1,B26&lt;2),0.398,IF(AND(B23&gt;=4.3,B29&gt;=5.5,B19&lt;63,B26&gt;=2),0.473,IF(AND(B23&gt;=4.3,B23&lt;43.8,B29&lt;5.5,B13&lt;20,B21&gt;=0.75,B10&lt;38),0.481,IF(AND(B23&gt;=43.8,B23&lt;59.5,B29&lt;5.5,B13&lt;9,B11&lt;1,B25&gt;=3),0.497,IF(AND(B23&gt;=59.5,B29&lt;5.5,B13&lt;19,B15&lt;1.5,B21&lt;3.5,B10&lt;13),0.595,IF(AND(B23&gt;=4.3,B29&gt;=5.5,B19&gt;=63,B26&lt;2),0.632,IF(AND(B23&gt;=59.5,B29&lt;2.5,B13&lt;19,B15&lt;1.5,B21&gt;=3.5,B22&gt;=7,B28&gt;=56,B19&lt;63),0.633,IF(AND(B23&gt;=4.3,B23&lt;43.8,B29&lt;5.5,B13&lt;20,B21&gt;=0.75,B10&gt;=38),0.65,IF(AND(B23&gt;=4.3,B23&lt;43.8,B29&lt;5.5,B13&gt;=20,B20&gt;=0.25),0.654,IF(AND(B23&gt;=59.5,B29&lt;5.5,B13&lt;19,B15&lt;1.5,B21&gt;=3.5,B21&lt;25,B22&lt;7,B28&gt;=25,B11&lt;7,B14&lt;50),0.674,IF(AND(B23&gt;=59.5,B29&lt;5.5,B13&lt;19,B15&lt;1.5,B21&gt;=3.5,B22&lt;7,B28&lt;25,B10&lt;5,B20&gt;=0.25),0.683,IF(AND(B23&gt;=43.8,B23&lt;59.5,B29&lt;5.5,B13&lt;9,B25&lt;3),0.725,IF(AND(B23&gt;=59.5,B29&lt;5.5,B13&lt;19,B15&lt;1.5,B21&gt;=3.5,B22&lt;7,B28&lt;25,B10&gt;=20,B20&gt;=0.25),0.735,IF(AND(B23&gt;=59.5,B29&lt;5.5,B13&lt;19,B15&lt;1.5,B21&lt;3.5,B19&gt;=58,B10&gt;=13),0.779,IF(AND(B23&gt;=4.3,B23&lt;43.8,B29&lt;5.5,B13&lt;20,B21&lt;0.75),0.785,IF(AND(B23&gt;=43.8,B23&lt;59.5,B29&lt;5.5,B13&lt;9,B11&gt;=1,B25&gt;=3),0.785,IF(AND(B23&gt;=59.5,B23&lt;95.3,B29&lt;5.5,B15&gt;=1.5,B22&gt;=6),0.785,IF(AND(B23&gt;=43.8,B23&lt;54.8,B29&lt;5.5,B13&gt;=13),0.802,IF(AND(B23&gt;=95.3,B29&lt;5.5,B15&gt;=1.5,B12&lt;1),0.815,IF(AND(B23&gt;=4.3,B23&lt;43.8,B29&lt;5.5,B13&gt;=20,B20&lt;0.25),0.837,IF(AND(B23&gt;=59.5,B29&lt;5.5,B13&gt;=19,B15&lt;1.5,B22&gt;=3,B28&lt;30,B10&lt;20),0.837,IF(AND(B23&gt;=59.5,B29&lt;5.5,B13&lt;19,B15&lt;1.5,B21&gt;=3.5,B21&lt;25,B22&lt;7,B28&gt;=25,B11&gt;=7,B14&lt;50),0.875,IF(AND(B23&gt;=59.5,B29&lt;2.5,B13&lt;19,B15&lt;1.5,B21&gt;=3.5,B22&gt;=7,B28&lt;56,B19&lt;63),0.878,IF(AND(B23&gt;=43.8,B23&lt;59.5,B29&lt;5.5,B13&gt;=9,B13&lt;13,B12&gt;=4),0.886,IF(AND(B23&gt;=59.5,B29&lt;5.5,B13&lt;19,B15&lt;1.5,B21&gt;=3.5,B22&lt;7,B28&lt;25,B10&gt;=5,B10&lt;20,B20&gt;=0.25),0.947,IF(AND(B23&gt;=4.3,B29&gt;=5.5,B19&gt;=63,B26&gt;=2),0.97,IF(AND(B23&gt;=59.5,B29&lt;5.5,B13&lt;19,B15&lt;1.5,B21&gt;=25,B22&lt;7,B28&gt;=25),1.019,IF(AND(B23&gt;=59.5,B29&lt;5.5,B13&lt;19,B15&lt;1.5,B21&gt;=3.5,B22&gt;=7,B19&gt;=78),1.047,IF(AND(B23&gt;=59.5,B29&lt;5.5,B13&lt;19,B15&lt;1.5,B21&lt;3.5,B19&lt;58,B10&gt;=13),1.068,IF(AND(B23&gt;=59.5,B29&lt;5.5,B13&lt;19,B15&lt;1.5,B21&gt;=3.5,B21&lt;25,B22&lt;7,B28&gt;=25,B14&gt;=50),1.083,IF(AND(B23&gt;=59.5,B23&lt;95.3,B29&lt;5.5,B15&gt;=1.5,B22&lt;6),1.083,IF(AND(B23&gt;=59.5,B29&lt;5.5,B13&gt;=19,B15&lt;1.5,B22&lt;3,B28&lt;30),1.087,IF(AND(B23&gt;=59.5,B29&gt;=2.5,B29&lt;5.5,B13&lt;19,B15&lt;1.5,B21&gt;=3.5,B22&gt;=7,B19&lt;63),1.099,IF(AND(B23&gt;=54.8,B23&lt;59.5,B29&lt;5.5,B13&gt;=13),1.107,IF(AND(B23&gt;=59.5,B29&lt;5.5,B13&gt;=19,B15&lt;1.5,B22&gt;=3,B28&lt;30,B10&gt;=20),1.107,IF(AND(B23&gt;=43.8,B23&lt;59.5,B29&lt;5.5,B13&gt;=9,B13&lt;13,B12&lt;4),1.11,IF(AND(B23&gt;=95.3,B29&lt;5.5,B15&gt;=1.5,B19&gt;=43,B12&gt;=1),1.312,IF(AND(B23&gt;=59.5,B29&lt;5.5,B13&lt;19,B15&lt;1.5,B21&gt;=3.5,B22&gt;=7,B19&gt;=63,B19&lt;78),1.496,IF(AND(B23&gt;=59.5,B29&lt;5.5,B13&lt;19,B15&lt;1.5,B21&gt;=3.5,B22&lt;7,B28&lt;25,B20&lt;0.25),1.571,IF(AND(B23&gt;=59.5,B29&lt;5.5,B13&gt;=19,B15&lt;1.5,B28&gt;=30),1.571,IF(AND(B23&gt;=95.3,B29&lt;5.5,B15&gt;=1.5,B19&lt;43,B12&gt;=1),1.571,""))))))))))))))))))))))))))))))))))))))))))))</f>
        <v>0.67400000000000004</v>
      </c>
      <c r="C96" s="20">
        <f t="shared" ref="C96:AX96" si="29">IF(AND(C23&gt;=4.3,C29&gt;=5.5,C19&lt;63,C12&lt;1,C26&lt;2),0,IF(AND(C23&lt;4.3),0.046,IF(AND(C23&gt;=4.3,C29&gt;=5.5,C28&lt;43,C19&lt;63,C12&gt;=1,C26&lt;2),0.266,IF(AND(C23&gt;=4.3,C29&gt;=5.5,C28&gt;=43,C19&lt;63,C12&gt;=1,C26&lt;2),0.398,IF(AND(C23&gt;=4.3,C29&gt;=5.5,C19&lt;63,C26&gt;=2),0.473,IF(AND(C23&gt;=4.3,C23&lt;43.8,C29&lt;5.5,C13&lt;20,C21&gt;=0.75,C10&lt;38),0.481,IF(AND(C23&gt;=43.8,C23&lt;59.5,C29&lt;5.5,C13&lt;9,C11&lt;1,C25&gt;=3),0.497,IF(AND(C23&gt;=59.5,C29&lt;5.5,C13&lt;19,C15&lt;1.5,C21&lt;3.5,C10&lt;13),0.595,IF(AND(C23&gt;=4.3,C29&gt;=5.5,C19&gt;=63,C26&lt;2),0.632,IF(AND(C23&gt;=59.5,C29&lt;2.5,C13&lt;19,C15&lt;1.5,C21&gt;=3.5,C22&gt;=7,C28&gt;=56,C19&lt;63),0.633,IF(AND(C23&gt;=4.3,C23&lt;43.8,C29&lt;5.5,C13&lt;20,C21&gt;=0.75,C10&gt;=38),0.65,IF(AND(C23&gt;=4.3,C23&lt;43.8,C29&lt;5.5,C13&gt;=20,C20&gt;=0.25),0.654,IF(AND(C23&gt;=59.5,C29&lt;5.5,C13&lt;19,C15&lt;1.5,C21&gt;=3.5,C21&lt;25,C22&lt;7,C28&gt;=25,C11&lt;7,C14&lt;50),0.674,IF(AND(C23&gt;=59.5,C29&lt;5.5,C13&lt;19,C15&lt;1.5,C21&gt;=3.5,C22&lt;7,C28&lt;25,C10&lt;5,C20&gt;=0.25),0.683,IF(AND(C23&gt;=43.8,C23&lt;59.5,C29&lt;5.5,C13&lt;9,C25&lt;3),0.725,IF(AND(C23&gt;=59.5,C29&lt;5.5,C13&lt;19,C15&lt;1.5,C21&gt;=3.5,C22&lt;7,C28&lt;25,C10&gt;=20,C20&gt;=0.25),0.735,IF(AND(C23&gt;=59.5,C29&lt;5.5,C13&lt;19,C15&lt;1.5,C21&lt;3.5,C19&gt;=58,C10&gt;=13),0.779,IF(AND(C23&gt;=4.3,C23&lt;43.8,C29&lt;5.5,C13&lt;20,C21&lt;0.75),0.785,IF(AND(C23&gt;=43.8,C23&lt;59.5,C29&lt;5.5,C13&lt;9,C11&gt;=1,C25&gt;=3),0.785,IF(AND(C23&gt;=59.5,C23&lt;95.3,C29&lt;5.5,C15&gt;=1.5,C22&gt;=6),0.785,IF(AND(C23&gt;=43.8,C23&lt;54.8,C29&lt;5.5,C13&gt;=13),0.802,IF(AND(C23&gt;=95.3,C29&lt;5.5,C15&gt;=1.5,C12&lt;1),0.815,IF(AND(C23&gt;=4.3,C23&lt;43.8,C29&lt;5.5,C13&gt;=20,C20&lt;0.25),0.837,IF(AND(C23&gt;=59.5,C29&lt;5.5,C13&gt;=19,C15&lt;1.5,C22&gt;=3,C28&lt;30,C10&lt;20),0.837,IF(AND(C23&gt;=59.5,C29&lt;5.5,C13&lt;19,C15&lt;1.5,C21&gt;=3.5,C21&lt;25,C22&lt;7,C28&gt;=25,C11&gt;=7,C14&lt;50),0.875,IF(AND(C23&gt;=59.5,C29&lt;2.5,C13&lt;19,C15&lt;1.5,C21&gt;=3.5,C22&gt;=7,C28&lt;56,C19&lt;63),0.878,IF(AND(C23&gt;=43.8,C23&lt;59.5,C29&lt;5.5,C13&gt;=9,C13&lt;13,C12&gt;=4),0.886,IF(AND(C23&gt;=59.5,C29&lt;5.5,C13&lt;19,C15&lt;1.5,C21&gt;=3.5,C22&lt;7,C28&lt;25,C10&gt;=5,C10&lt;20,C20&gt;=0.25),0.947,IF(AND(C23&gt;=4.3,C29&gt;=5.5,C19&gt;=63,C26&gt;=2),0.97,IF(AND(C23&gt;=59.5,C29&lt;5.5,C13&lt;19,C15&lt;1.5,C21&gt;=25,C22&lt;7,C28&gt;=25),1.019,IF(AND(C23&gt;=59.5,C29&lt;5.5,C13&lt;19,C15&lt;1.5,C21&gt;=3.5,C22&gt;=7,C19&gt;=78),1.047,IF(AND(C23&gt;=59.5,C29&lt;5.5,C13&lt;19,C15&lt;1.5,C21&lt;3.5,C19&lt;58,C10&gt;=13),1.068,IF(AND(C23&gt;=59.5,C29&lt;5.5,C13&lt;19,C15&lt;1.5,C21&gt;=3.5,C21&lt;25,C22&lt;7,C28&gt;=25,C14&gt;=50),1.083,IF(AND(C23&gt;=59.5,C23&lt;95.3,C29&lt;5.5,C15&gt;=1.5,C22&lt;6),1.083,IF(AND(C23&gt;=59.5,C29&lt;5.5,C13&gt;=19,C15&lt;1.5,C22&lt;3,C28&lt;30),1.087,IF(AND(C23&gt;=59.5,C29&gt;=2.5,C29&lt;5.5,C13&lt;19,C15&lt;1.5,C21&gt;=3.5,C22&gt;=7,C19&lt;63),1.099,IF(AND(C23&gt;=54.8,C23&lt;59.5,C29&lt;5.5,C13&gt;=13),1.107,IF(AND(C23&gt;=59.5,C29&lt;5.5,C13&gt;=19,C15&lt;1.5,C22&gt;=3,C28&lt;30,C10&gt;=20),1.107,IF(AND(C23&gt;=43.8,C23&lt;59.5,C29&lt;5.5,C13&gt;=9,C13&lt;13,C12&lt;4),1.11,IF(AND(C23&gt;=95.3,C29&lt;5.5,C15&gt;=1.5,C19&gt;=43,C12&gt;=1),1.312,IF(AND(C23&gt;=59.5,C29&lt;5.5,C13&lt;19,C15&lt;1.5,C21&gt;=3.5,C22&gt;=7,C19&gt;=63,C19&lt;78),1.496,IF(AND(C23&gt;=59.5,C29&lt;5.5,C13&lt;19,C15&lt;1.5,C21&gt;=3.5,C22&lt;7,C28&lt;25,C20&lt;0.25),1.571,IF(AND(C23&gt;=59.5,C29&lt;5.5,C13&gt;=19,C15&lt;1.5,C28&gt;=30),1.571,IF(AND(C23&gt;=95.3,C29&lt;5.5,C15&gt;=1.5,C19&lt;43,C12&gt;=1),1.571,""))))))))))))))))))))))))))))))))))))))))))))</f>
        <v>0.59499999999999997</v>
      </c>
      <c r="D96" s="20">
        <f t="shared" si="29"/>
        <v>4.5999999999999999E-2</v>
      </c>
      <c r="E96" s="20">
        <f t="shared" si="29"/>
        <v>4.5999999999999999E-2</v>
      </c>
      <c r="F96" s="20">
        <f t="shared" si="29"/>
        <v>4.5999999999999999E-2</v>
      </c>
      <c r="G96" s="20">
        <f t="shared" si="29"/>
        <v>4.5999999999999999E-2</v>
      </c>
      <c r="H96" s="20">
        <f t="shared" si="29"/>
        <v>4.5999999999999999E-2</v>
      </c>
      <c r="I96" s="20">
        <f t="shared" si="29"/>
        <v>4.5999999999999999E-2</v>
      </c>
      <c r="J96" s="20">
        <f t="shared" si="29"/>
        <v>4.5999999999999999E-2</v>
      </c>
      <c r="K96" s="20">
        <f t="shared" si="29"/>
        <v>4.5999999999999999E-2</v>
      </c>
      <c r="L96" s="20">
        <f t="shared" si="29"/>
        <v>4.5999999999999999E-2</v>
      </c>
      <c r="M96" s="20">
        <f t="shared" si="29"/>
        <v>4.5999999999999999E-2</v>
      </c>
      <c r="N96" s="20">
        <f t="shared" si="29"/>
        <v>4.5999999999999999E-2</v>
      </c>
      <c r="O96" s="20">
        <f t="shared" si="29"/>
        <v>4.5999999999999999E-2</v>
      </c>
      <c r="P96" s="20">
        <f t="shared" si="29"/>
        <v>4.5999999999999999E-2</v>
      </c>
      <c r="Q96" s="20">
        <f t="shared" si="29"/>
        <v>4.5999999999999999E-2</v>
      </c>
      <c r="R96" s="20">
        <f t="shared" si="29"/>
        <v>4.5999999999999999E-2</v>
      </c>
      <c r="S96" s="20">
        <f t="shared" si="29"/>
        <v>4.5999999999999999E-2</v>
      </c>
      <c r="T96" s="20">
        <f t="shared" si="29"/>
        <v>4.5999999999999999E-2</v>
      </c>
      <c r="U96" s="20">
        <f t="shared" si="29"/>
        <v>4.5999999999999999E-2</v>
      </c>
      <c r="V96" s="20">
        <f t="shared" si="29"/>
        <v>4.5999999999999999E-2</v>
      </c>
      <c r="W96" s="20">
        <f t="shared" si="29"/>
        <v>4.5999999999999999E-2</v>
      </c>
      <c r="X96" s="20">
        <f t="shared" si="29"/>
        <v>4.5999999999999999E-2</v>
      </c>
      <c r="Y96" s="20">
        <f t="shared" si="29"/>
        <v>4.5999999999999999E-2</v>
      </c>
      <c r="Z96" s="20">
        <f t="shared" si="29"/>
        <v>4.5999999999999999E-2</v>
      </c>
      <c r="AA96" s="20">
        <f t="shared" si="29"/>
        <v>4.5999999999999999E-2</v>
      </c>
      <c r="AB96" s="20">
        <f t="shared" si="29"/>
        <v>4.5999999999999999E-2</v>
      </c>
      <c r="AC96" s="20">
        <f t="shared" si="29"/>
        <v>4.5999999999999999E-2</v>
      </c>
      <c r="AD96" s="20">
        <f t="shared" si="29"/>
        <v>4.5999999999999999E-2</v>
      </c>
      <c r="AE96" s="20">
        <f t="shared" si="29"/>
        <v>4.5999999999999999E-2</v>
      </c>
      <c r="AF96" s="20">
        <f t="shared" si="29"/>
        <v>4.5999999999999999E-2</v>
      </c>
      <c r="AG96" s="20">
        <f t="shared" si="29"/>
        <v>4.5999999999999999E-2</v>
      </c>
      <c r="AH96" s="20">
        <f t="shared" si="29"/>
        <v>4.5999999999999999E-2</v>
      </c>
      <c r="AI96" s="20">
        <f t="shared" si="29"/>
        <v>4.5999999999999999E-2</v>
      </c>
      <c r="AJ96" s="20">
        <f t="shared" si="29"/>
        <v>4.5999999999999999E-2</v>
      </c>
      <c r="AK96" s="20">
        <f t="shared" si="29"/>
        <v>4.5999999999999999E-2</v>
      </c>
      <c r="AL96" s="20">
        <f t="shared" si="29"/>
        <v>4.5999999999999999E-2</v>
      </c>
      <c r="AM96" s="20">
        <f t="shared" si="29"/>
        <v>4.5999999999999999E-2</v>
      </c>
      <c r="AN96" s="20">
        <f t="shared" si="29"/>
        <v>4.5999999999999999E-2</v>
      </c>
      <c r="AO96" s="20">
        <f t="shared" si="29"/>
        <v>4.5999999999999999E-2</v>
      </c>
      <c r="AP96" s="20">
        <f t="shared" si="29"/>
        <v>4.5999999999999999E-2</v>
      </c>
      <c r="AQ96" s="20">
        <f t="shared" si="29"/>
        <v>4.5999999999999999E-2</v>
      </c>
      <c r="AR96" s="20">
        <f t="shared" si="29"/>
        <v>4.5999999999999999E-2</v>
      </c>
      <c r="AS96" s="20">
        <f t="shared" si="29"/>
        <v>4.5999999999999999E-2</v>
      </c>
      <c r="AT96" s="20">
        <f t="shared" si="29"/>
        <v>4.5999999999999999E-2</v>
      </c>
      <c r="AU96" s="20">
        <f t="shared" si="29"/>
        <v>4.5999999999999999E-2</v>
      </c>
      <c r="AV96" s="20">
        <f t="shared" si="29"/>
        <v>4.5999999999999999E-2</v>
      </c>
      <c r="AW96" s="20">
        <f t="shared" si="29"/>
        <v>4.5999999999999999E-2</v>
      </c>
      <c r="AX96" s="20">
        <f t="shared" si="29"/>
        <v>4.5999999999999999E-2</v>
      </c>
    </row>
    <row r="97" spans="1:50" x14ac:dyDescent="0.35">
      <c r="A97" s="1" t="s">
        <v>61</v>
      </c>
      <c r="B97" s="13">
        <f>IF(AND(B23&gt;=36,B29&gt;=5.5,B10&lt;2,B19&lt;58,B26&lt;2),0,IF(AND(B23&lt;36,B10&lt;3,B11&lt;10),0.03,IF(AND(B23&lt;36,B10&lt;3,B11&gt;=10),0.17,IF(AND(B23&gt;=36,B29&gt;=5.5,B10&gt;=2,B19&lt;58,B26&lt;2),0.28,IF(AND(B23&lt;16,B10&gt;=3,B28&gt;=24),0.37,IF(AND(B23&gt;=50,B23&lt;56,B29&lt;5.5,B13&lt;3),0.46,IF(AND(B23&gt;=36,B29&gt;=5.5,B22&gt;=4,B19&lt;58,B26&gt;=2),0.48,IF(AND(B23&gt;=16,B23&lt;36,B10&gt;=3,B28&gt;=24),0.49,IF(AND(B23&gt;=56,B29&lt;5.5,B10&lt;7,B24&lt;2,B22&lt;32.5,B15&lt;7.5,B21&lt;27.5,B20&gt;=15),0.54,IF(AND(B23&gt;=36,B23&lt;50,B29&lt;5.5,B13&lt;3),0.6,IF(AND(B23&gt;=36,B23&lt;82,B29&gt;=5.5,B19&gt;=58),0.61,IF(AND(B23&lt;36,B10&gt;=3,B28&lt;24),0.63,IF(AND(B23&gt;=36,B23&lt;56,B29&lt;5.5,B10&lt;30,B28&gt;=33,B13&gt;=3),0.64,IF(AND(B23&gt;=56,B29&lt;5.5,B10&lt;7,B24&lt;2,B22&gt;=0.5,B22&lt;32.5,B15&lt;7.5,B21&lt;27.5,B20&lt;15),0.67,IF(AND(B23&gt;=56,B29&lt;3.5,B10&gt;=7,B24&lt;6,B22&lt;32.5,B15&lt;7.5,B21&lt;27.5,B28&gt;=28,B13&lt;10,B25&lt;3),0.67,IF(AND(B23&gt;=56,B29&lt;3.5,B10&gt;=38,B24&lt;6,B22&lt;32.5,B15&lt;7.5,B21&lt;27.5,B28&lt;28,B11&lt;3),0.68,IF(AND(B23&gt;=56,B29&gt;=3.5,B29&lt;5.5,B10&gt;=7,B24&lt;6,B22&lt;32.5,B15&lt;7.5,B21&lt;27.5,B19&gt;=43),0.7,IF(AND(B23&gt;=56,B29&lt;3.5,B10&gt;=7,B24&lt;6,B22&lt;32.5,B15&lt;7.5,B21&lt;27.5,B28&gt;=28,B11&gt;=4,B13&gt;=10,B25&lt;3),0.73,IF(AND(B23&gt;=56,B29&lt;3.5,B10&gt;=7,B10&lt;28,B24&lt;6,B22&lt;32.5,B15&lt;7.5,B21&lt;27.5,B28&gt;=48,B25&gt;=3),0.73,IF(AND(B23&gt;=36,B29&gt;=5.5,B22&lt;4,B19&lt;58,B26&gt;=2),0.74,IF(AND(B23&gt;=56,B29&lt;3.5,B10&gt;=7,B10&lt;38,B24&lt;6,B22&lt;32.5,B15&lt;7.5,B21&lt;27.5,B28&lt;28,B19&gt;=53,B19&lt;58,B11&lt;3),0.75,IF(AND(B23&gt;=36,B23&lt;56,B29&lt;5.5,B10&gt;=30,B28&gt;=33,B13&gt;=3),0.75,IF(AND(B23&gt;=56,B29&lt;5.5,B10&lt;7,B24&lt;2,B22&lt;0.5,B15&lt;7.5,B21&lt;27.5,B20&lt;15),0.83,IF(AND(B23&gt;=56,B29&lt;5.5,B10&gt;=2,B24&lt;6,B22&gt;=32.5,B15&lt;1,B21&gt;=0.75,B21&lt;12.5,B14&lt;18),0.83,IF(AND(B23&gt;=36,B23&lt;56,B29&lt;0.25,B28&lt;33,B13&gt;=3),0.87,IF(AND(B23&gt;=82,B29&gt;=5.5,B22&gt;=42.5,B19&gt;=58),0.89,IF(AND(B23&gt;=56,B29&lt;3.5,B10&gt;=7,B10&lt;38,B24&lt;6,B22&lt;32.5,B15&lt;7.5,B21&lt;27.5,B28&lt;21,B19&lt;53,B11&lt;3),0.91,IF(AND(B23&gt;=56,B29&gt;=3.5,B29&lt;5.5,B10&gt;=7,B24&lt;6,B22&lt;32.5,B15&lt;7.5,B21&lt;27.5,B19&lt;43),0.92,IF(AND(B23&gt;=56,B29&lt;5.5,B24&lt;6,B22&lt;32.5,B15&lt;7.5,B21&gt;=27.5,B13&lt;18),0.95,IF(AND(B23&gt;=56,B29&lt;3.5,B10&gt;=28,B24&lt;6,B22&lt;32.5,B15&lt;7.5,B21&lt;27.5,B28&gt;=48,B25&gt;=3),0.95,IF(AND(B23&gt;=56,B29&lt;5.5,B10&lt;6,B24&lt;6,B15&gt;=7.5,B11&lt;3),0.97,IF(AND(B23&gt;=56,B29&lt;5.5,B10&lt;7,B24&gt;=2,B24&lt;6,B22&lt;32.5,B15&lt;7.5,B21&lt;27.5),0.98,IF(AND(B23&gt;=56,B29&lt;3.5,B10&gt;=7,B24&lt;6,B22&lt;32.5,B15&lt;7.5,B21&lt;27.5,B28&gt;=28,B11&lt;4,B13&gt;=10,B25&lt;3),0.99,IF(AND(B23&gt;=56,B29&lt;3.5,B10&gt;=7,B24&lt;6,B22&lt;32.5,B15&lt;7.5,B21&lt;27.5,B28&gt;=28,B28&lt;48,B25&gt;=3),1.02,IF(AND(B23&gt;=56,B29&lt;5.5,B10&gt;=2,B24&lt;6,B22&gt;=32.5,B15&lt;7.5,B21&gt;=12.5,B14&lt;18),1.07,IF(AND(B23&gt;=36,B23&lt;56,B29&gt;=0.25,B29&lt;5.5,B28&lt;33,B13&gt;=3),1.11,IF(AND(B23&gt;=56,B29&lt;3.5,B10&gt;=7,B10&lt;38,B24&lt;6,B22&lt;32.5,B15&lt;7.5,B21&lt;27.5,B28&gt;=21,B28&lt;28,B19&lt;53,B11&lt;3),1.11,IF(AND(B23&gt;=56,B29&lt;5.5,B24&gt;=6,B20&lt;2),1.11,IF(AND(B23&gt;=56,B29&lt;3.5,B10&gt;=7,B10&lt;38,B24&lt;6,B22&lt;32.5,B15&lt;7.5,B21&lt;27.5,B28&lt;28,B19&gt;=58,B11&lt;3),1.11,IF(AND(B23&gt;=82,B29&gt;=5.5,B22&lt;42.5,B19&gt;=58),1.12,IF(AND(B23&gt;=56,B29&lt;3.5,B10&gt;=7,B24&lt;6,B22&lt;32.5,B15&lt;7.5,B21&lt;27.5,B28&lt;28,B11&gt;=3),1.17,IF(AND(B23&gt;=56,B29&lt;5.5,B10&gt;=2,B24&lt;6,B22&gt;=32.5,B15&gt;=1,B15&lt;7.5,B21&gt;=0.75,B21&lt;12.5,B14&lt;18),1.2,IF(AND(B23&gt;=56,B29&lt;5.5,B10&gt;=6,B24&lt;6,B15&gt;=7.5),1.22,IF(AND(B23&gt;=56,B29&lt;5.5,B24&gt;=6,B20&gt;=2,B20&lt;4),1.24,IF(AND(B23&gt;=56,B29&lt;5.5,B10&lt;6,B24&lt;6,B15&gt;=7.5,B11&gt;=3),1.25,IF(AND(B23&gt;=56,B29&lt;5.5,B24&lt;6,B22&lt;32.5,B15&lt;7.5,B21&gt;=27.5,B13&gt;=18),1.3,IF(AND(B23&gt;=56,B29&lt;5.5,B10&gt;=2,B24&lt;6,B22&gt;=32.5,B15&lt;7.5,B21&gt;=0.75,B14&gt;=18),1.37,IF(AND(B23&gt;=56,B29&lt;5.5,B24&gt;=6,B20&gt;=4),1.47,IF(AND(B23&gt;=56,B29&lt;5.5,B10&lt;2,B24&lt;6,B22&gt;=32.5,B15&lt;7.5,B21&gt;=0.75),1.57,IF(AND(B23&gt;=56,B29&lt;5.5,B24&lt;6,B22&gt;=32.5,B15&lt;7.5,B21&lt;0.75),1.57,""))))))))))))))))))))))))))))))))))))))))))))))))))</f>
        <v>0.83</v>
      </c>
      <c r="C97" s="13">
        <f t="shared" ref="C97:AX97" si="30">IF(AND(C23&gt;=36,C29&gt;=5.5,C10&lt;2,C19&lt;58,C26&lt;2),0,IF(AND(C23&lt;36,C10&lt;3,C11&lt;10),0.03,IF(AND(C23&lt;36,C10&lt;3,C11&gt;=10),0.17,IF(AND(C23&gt;=36,C29&gt;=5.5,C10&gt;=2,C19&lt;58,C26&lt;2),0.28,IF(AND(C23&lt;16,C10&gt;=3,C28&gt;=24),0.37,IF(AND(C23&gt;=50,C23&lt;56,C29&lt;5.5,C13&lt;3),0.46,IF(AND(C23&gt;=36,C29&gt;=5.5,C22&gt;=4,C19&lt;58,C26&gt;=2),0.48,IF(AND(C23&gt;=16,C23&lt;36,C10&gt;=3,C28&gt;=24),0.49,IF(AND(C23&gt;=56,C29&lt;5.5,C10&lt;7,C24&lt;2,C22&lt;32.5,C15&lt;7.5,C21&lt;27.5,C20&gt;=15),0.54,IF(AND(C23&gt;=36,C23&lt;50,C29&lt;5.5,C13&lt;3),0.6,IF(AND(C23&gt;=36,C23&lt;82,C29&gt;=5.5,C19&gt;=58),0.61,IF(AND(C23&lt;36,C10&gt;=3,C28&lt;24),0.63,IF(AND(C23&gt;=36,C23&lt;56,C29&lt;5.5,C10&lt;30,C28&gt;=33,C13&gt;=3),0.64,IF(AND(C23&gt;=56,C29&lt;5.5,C10&lt;7,C24&lt;2,C22&gt;=0.5,C22&lt;32.5,C15&lt;7.5,C21&lt;27.5,C20&lt;15),0.67,IF(AND(C23&gt;=56,C29&lt;3.5,C10&gt;=7,C24&lt;6,C22&lt;32.5,C15&lt;7.5,C21&lt;27.5,C28&gt;=28,C13&lt;10,C25&lt;3),0.67,IF(AND(C23&gt;=56,C29&lt;3.5,C10&gt;=38,C24&lt;6,C22&lt;32.5,C15&lt;7.5,C21&lt;27.5,C28&lt;28,C11&lt;3),0.68,IF(AND(C23&gt;=56,C29&gt;=3.5,C29&lt;5.5,C10&gt;=7,C24&lt;6,C22&lt;32.5,C15&lt;7.5,C21&lt;27.5,C19&gt;=43),0.7,IF(AND(C23&gt;=56,C29&lt;3.5,C10&gt;=7,C24&lt;6,C22&lt;32.5,C15&lt;7.5,C21&lt;27.5,C28&gt;=28,C11&gt;=4,C13&gt;=10,C25&lt;3),0.73,IF(AND(C23&gt;=56,C29&lt;3.5,C10&gt;=7,C10&lt;28,C24&lt;6,C22&lt;32.5,C15&lt;7.5,C21&lt;27.5,C28&gt;=48,C25&gt;=3),0.73,IF(AND(C23&gt;=36,C29&gt;=5.5,C22&lt;4,C19&lt;58,C26&gt;=2),0.74,IF(AND(C23&gt;=56,C29&lt;3.5,C10&gt;=7,C10&lt;38,C24&lt;6,C22&lt;32.5,C15&lt;7.5,C21&lt;27.5,C28&lt;28,C19&gt;=53,C19&lt;58,C11&lt;3),0.75,IF(AND(C23&gt;=36,C23&lt;56,C29&lt;5.5,C10&gt;=30,C28&gt;=33,C13&gt;=3),0.75,IF(AND(C23&gt;=56,C29&lt;5.5,C10&lt;7,C24&lt;2,C22&lt;0.5,C15&lt;7.5,C21&lt;27.5,C20&lt;15),0.83,IF(AND(C23&gt;=56,C29&lt;5.5,C10&gt;=2,C24&lt;6,C22&gt;=32.5,C15&lt;1,C21&gt;=0.75,C21&lt;12.5,C14&lt;18),0.83,IF(AND(C23&gt;=36,C23&lt;56,C29&lt;0.25,C28&lt;33,C13&gt;=3),0.87,IF(AND(C23&gt;=82,C29&gt;=5.5,C22&gt;=42.5,C19&gt;=58),0.89,IF(AND(C23&gt;=56,C29&lt;3.5,C10&gt;=7,C10&lt;38,C24&lt;6,C22&lt;32.5,C15&lt;7.5,C21&lt;27.5,C28&lt;21,C19&lt;53,C11&lt;3),0.91,IF(AND(C23&gt;=56,C29&gt;=3.5,C29&lt;5.5,C10&gt;=7,C24&lt;6,C22&lt;32.5,C15&lt;7.5,C21&lt;27.5,C19&lt;43),0.92,IF(AND(C23&gt;=56,C29&lt;5.5,C24&lt;6,C22&lt;32.5,C15&lt;7.5,C21&gt;=27.5,C13&lt;18),0.95,IF(AND(C23&gt;=56,C29&lt;3.5,C10&gt;=28,C24&lt;6,C22&lt;32.5,C15&lt;7.5,C21&lt;27.5,C28&gt;=48,C25&gt;=3),0.95,IF(AND(C23&gt;=56,C29&lt;5.5,C10&lt;6,C24&lt;6,C15&gt;=7.5,C11&lt;3),0.97,IF(AND(C23&gt;=56,C29&lt;5.5,C10&lt;7,C24&gt;=2,C24&lt;6,C22&lt;32.5,C15&lt;7.5,C21&lt;27.5),0.98,IF(AND(C23&gt;=56,C29&lt;3.5,C10&gt;=7,C24&lt;6,C22&lt;32.5,C15&lt;7.5,C21&lt;27.5,C28&gt;=28,C11&lt;4,C13&gt;=10,C25&lt;3),0.99,IF(AND(C23&gt;=56,C29&lt;3.5,C10&gt;=7,C24&lt;6,C22&lt;32.5,C15&lt;7.5,C21&lt;27.5,C28&gt;=28,C28&lt;48,C25&gt;=3),1.02,IF(AND(C23&gt;=56,C29&lt;5.5,C10&gt;=2,C24&lt;6,C22&gt;=32.5,C15&lt;7.5,C21&gt;=12.5,C14&lt;18),1.07,IF(AND(C23&gt;=36,C23&lt;56,C29&gt;=0.25,C29&lt;5.5,C28&lt;33,C13&gt;=3),1.11,IF(AND(C23&gt;=56,C29&lt;3.5,C10&gt;=7,C10&lt;38,C24&lt;6,C22&lt;32.5,C15&lt;7.5,C21&lt;27.5,C28&gt;=21,C28&lt;28,C19&lt;53,C11&lt;3),1.11,IF(AND(C23&gt;=56,C29&lt;5.5,C24&gt;=6,C20&lt;2),1.11,IF(AND(C23&gt;=56,C29&lt;3.5,C10&gt;=7,C10&lt;38,C24&lt;6,C22&lt;32.5,C15&lt;7.5,C21&lt;27.5,C28&lt;28,C19&gt;=58,C11&lt;3),1.11,IF(AND(C23&gt;=82,C29&gt;=5.5,C22&lt;42.5,C19&gt;=58),1.12,IF(AND(C23&gt;=56,C29&lt;3.5,C10&gt;=7,C24&lt;6,C22&lt;32.5,C15&lt;7.5,C21&lt;27.5,C28&lt;28,C11&gt;=3),1.17,IF(AND(C23&gt;=56,C29&lt;5.5,C10&gt;=2,C24&lt;6,C22&gt;=32.5,C15&gt;=1,C15&lt;7.5,C21&gt;=0.75,C21&lt;12.5,C14&lt;18),1.2,IF(AND(C23&gt;=56,C29&lt;5.5,C10&gt;=6,C24&lt;6,C15&gt;=7.5),1.22,IF(AND(C23&gt;=56,C29&lt;5.5,C24&gt;=6,C20&gt;=2,C20&lt;4),1.24,IF(AND(C23&gt;=56,C29&lt;5.5,C10&lt;6,C24&lt;6,C15&gt;=7.5,C11&gt;=3),1.25,IF(AND(C23&gt;=56,C29&lt;5.5,C24&lt;6,C22&lt;32.5,C15&lt;7.5,C21&gt;=27.5,C13&gt;=18),1.3,IF(AND(C23&gt;=56,C29&lt;5.5,C10&gt;=2,C24&lt;6,C22&gt;=32.5,C15&lt;7.5,C21&gt;=0.75,C14&gt;=18),1.37,IF(AND(C23&gt;=56,C29&lt;5.5,C24&gt;=6,C20&gt;=4),1.47,IF(AND(C23&gt;=56,C29&lt;5.5,C10&lt;2,C24&lt;6,C22&gt;=32.5,C15&lt;7.5,C21&gt;=0.75),1.57,IF(AND(C23&gt;=56,C29&lt;5.5,C24&lt;6,C22&gt;=32.5,C15&lt;7.5,C21&lt;0.75),1.57,""))))))))))))))))))))))))))))))))))))))))))))))))))</f>
        <v>0.54</v>
      </c>
      <c r="D97" s="13">
        <f t="shared" si="30"/>
        <v>0.03</v>
      </c>
      <c r="E97" s="13">
        <f t="shared" si="30"/>
        <v>0.03</v>
      </c>
      <c r="F97" s="13">
        <f t="shared" si="30"/>
        <v>0.03</v>
      </c>
      <c r="G97" s="13">
        <f t="shared" si="30"/>
        <v>0.03</v>
      </c>
      <c r="H97" s="13">
        <f t="shared" si="30"/>
        <v>0.03</v>
      </c>
      <c r="I97" s="13">
        <f t="shared" si="30"/>
        <v>0.03</v>
      </c>
      <c r="J97" s="13">
        <f t="shared" si="30"/>
        <v>0.03</v>
      </c>
      <c r="K97" s="13">
        <f t="shared" si="30"/>
        <v>0.03</v>
      </c>
      <c r="L97" s="13">
        <f t="shared" si="30"/>
        <v>0.03</v>
      </c>
      <c r="M97" s="13">
        <f t="shared" si="30"/>
        <v>0.03</v>
      </c>
      <c r="N97" s="13">
        <f t="shared" si="30"/>
        <v>0.03</v>
      </c>
      <c r="O97" s="13">
        <f t="shared" si="30"/>
        <v>0.03</v>
      </c>
      <c r="P97" s="13">
        <f t="shared" si="30"/>
        <v>0.03</v>
      </c>
      <c r="Q97" s="13">
        <f t="shared" si="30"/>
        <v>0.03</v>
      </c>
      <c r="R97" s="13">
        <f t="shared" si="30"/>
        <v>0.03</v>
      </c>
      <c r="S97" s="13">
        <f t="shared" si="30"/>
        <v>0.03</v>
      </c>
      <c r="T97" s="13">
        <f t="shared" si="30"/>
        <v>0.03</v>
      </c>
      <c r="U97" s="13">
        <f t="shared" si="30"/>
        <v>0.03</v>
      </c>
      <c r="V97" s="13">
        <f t="shared" si="30"/>
        <v>0.03</v>
      </c>
      <c r="W97" s="13">
        <f t="shared" si="30"/>
        <v>0.03</v>
      </c>
      <c r="X97" s="13">
        <f t="shared" si="30"/>
        <v>0.03</v>
      </c>
      <c r="Y97" s="13">
        <f t="shared" si="30"/>
        <v>0.03</v>
      </c>
      <c r="Z97" s="13">
        <f t="shared" si="30"/>
        <v>0.03</v>
      </c>
      <c r="AA97" s="13">
        <f t="shared" si="30"/>
        <v>0.03</v>
      </c>
      <c r="AB97" s="13">
        <f t="shared" si="30"/>
        <v>0.03</v>
      </c>
      <c r="AC97" s="13">
        <f t="shared" si="30"/>
        <v>0.03</v>
      </c>
      <c r="AD97" s="13">
        <f t="shared" si="30"/>
        <v>0.03</v>
      </c>
      <c r="AE97" s="13">
        <f t="shared" si="30"/>
        <v>0.03</v>
      </c>
      <c r="AF97" s="13">
        <f t="shared" si="30"/>
        <v>0.03</v>
      </c>
      <c r="AG97" s="13">
        <f t="shared" si="30"/>
        <v>0.03</v>
      </c>
      <c r="AH97" s="13">
        <f t="shared" si="30"/>
        <v>0.03</v>
      </c>
      <c r="AI97" s="13">
        <f t="shared" si="30"/>
        <v>0.03</v>
      </c>
      <c r="AJ97" s="13">
        <f t="shared" si="30"/>
        <v>0.03</v>
      </c>
      <c r="AK97" s="13">
        <f t="shared" si="30"/>
        <v>0.03</v>
      </c>
      <c r="AL97" s="13">
        <f t="shared" si="30"/>
        <v>0.03</v>
      </c>
      <c r="AM97" s="13">
        <f t="shared" si="30"/>
        <v>0.03</v>
      </c>
      <c r="AN97" s="13">
        <f t="shared" si="30"/>
        <v>0.03</v>
      </c>
      <c r="AO97" s="13">
        <f t="shared" si="30"/>
        <v>0.03</v>
      </c>
      <c r="AP97" s="13">
        <f t="shared" si="30"/>
        <v>0.03</v>
      </c>
      <c r="AQ97" s="13">
        <f t="shared" si="30"/>
        <v>0.03</v>
      </c>
      <c r="AR97" s="13">
        <f t="shared" si="30"/>
        <v>0.03</v>
      </c>
      <c r="AS97" s="13">
        <f t="shared" si="30"/>
        <v>0.03</v>
      </c>
      <c r="AT97" s="13">
        <f t="shared" si="30"/>
        <v>0.03</v>
      </c>
      <c r="AU97" s="13">
        <f t="shared" si="30"/>
        <v>0.03</v>
      </c>
      <c r="AV97" s="13">
        <f t="shared" si="30"/>
        <v>0.03</v>
      </c>
      <c r="AW97" s="13">
        <f t="shared" si="30"/>
        <v>0.03</v>
      </c>
      <c r="AX97" s="13">
        <f t="shared" si="30"/>
        <v>0.03</v>
      </c>
    </row>
    <row r="98" spans="1:50" x14ac:dyDescent="0.35">
      <c r="A98" s="2" t="s">
        <v>6</v>
      </c>
      <c r="B98" s="13">
        <f>AVERAGE(B68:B97)</f>
        <v>0.90553333333333319</v>
      </c>
      <c r="C98" s="13">
        <f t="shared" ref="C98:AX98" si="31">AVERAGE(C68:C97)</f>
        <v>0.47883333333333339</v>
      </c>
      <c r="D98" s="13">
        <f t="shared" si="31"/>
        <v>4.5600000000000002E-2</v>
      </c>
      <c r="E98" s="13">
        <f t="shared" si="31"/>
        <v>4.5600000000000002E-2</v>
      </c>
      <c r="F98" s="13">
        <f t="shared" si="31"/>
        <v>4.5600000000000002E-2</v>
      </c>
      <c r="G98" s="13">
        <f t="shared" si="31"/>
        <v>4.5600000000000002E-2</v>
      </c>
      <c r="H98" s="13">
        <f t="shared" si="31"/>
        <v>4.5600000000000002E-2</v>
      </c>
      <c r="I98" s="13">
        <f t="shared" si="31"/>
        <v>4.5600000000000002E-2</v>
      </c>
      <c r="J98" s="13">
        <f t="shared" si="31"/>
        <v>4.5600000000000002E-2</v>
      </c>
      <c r="K98" s="13">
        <f t="shared" si="31"/>
        <v>4.5600000000000002E-2</v>
      </c>
      <c r="L98" s="13">
        <f t="shared" si="31"/>
        <v>4.5600000000000002E-2</v>
      </c>
      <c r="M98" s="13">
        <f t="shared" si="31"/>
        <v>4.5600000000000002E-2</v>
      </c>
      <c r="N98" s="13">
        <f t="shared" si="31"/>
        <v>4.5600000000000002E-2</v>
      </c>
      <c r="O98" s="13">
        <f t="shared" si="31"/>
        <v>4.5600000000000002E-2</v>
      </c>
      <c r="P98" s="13">
        <f t="shared" si="31"/>
        <v>4.5600000000000002E-2</v>
      </c>
      <c r="Q98" s="13">
        <f t="shared" si="31"/>
        <v>4.5600000000000002E-2</v>
      </c>
      <c r="R98" s="13">
        <f t="shared" si="31"/>
        <v>4.5600000000000002E-2</v>
      </c>
      <c r="S98" s="13">
        <f t="shared" si="31"/>
        <v>4.5600000000000002E-2</v>
      </c>
      <c r="T98" s="13">
        <f t="shared" si="31"/>
        <v>4.5600000000000002E-2</v>
      </c>
      <c r="U98" s="13">
        <f t="shared" si="31"/>
        <v>4.5600000000000002E-2</v>
      </c>
      <c r="V98" s="13">
        <f t="shared" si="31"/>
        <v>4.5600000000000002E-2</v>
      </c>
      <c r="W98" s="13">
        <f t="shared" si="31"/>
        <v>4.5600000000000002E-2</v>
      </c>
      <c r="X98" s="13">
        <f t="shared" si="31"/>
        <v>4.5600000000000002E-2</v>
      </c>
      <c r="Y98" s="13">
        <f t="shared" si="31"/>
        <v>4.5600000000000002E-2</v>
      </c>
      <c r="Z98" s="13">
        <f t="shared" si="31"/>
        <v>4.5600000000000002E-2</v>
      </c>
      <c r="AA98" s="13">
        <f t="shared" si="31"/>
        <v>4.5600000000000002E-2</v>
      </c>
      <c r="AB98" s="13">
        <f t="shared" si="31"/>
        <v>4.5600000000000002E-2</v>
      </c>
      <c r="AC98" s="13">
        <f t="shared" si="31"/>
        <v>4.5600000000000002E-2</v>
      </c>
      <c r="AD98" s="13">
        <f t="shared" si="31"/>
        <v>4.5600000000000002E-2</v>
      </c>
      <c r="AE98" s="13">
        <f t="shared" si="31"/>
        <v>4.5600000000000002E-2</v>
      </c>
      <c r="AF98" s="13">
        <f t="shared" si="31"/>
        <v>4.5600000000000002E-2</v>
      </c>
      <c r="AG98" s="13">
        <f t="shared" si="31"/>
        <v>4.5600000000000002E-2</v>
      </c>
      <c r="AH98" s="13">
        <f t="shared" si="31"/>
        <v>4.5600000000000002E-2</v>
      </c>
      <c r="AI98" s="13">
        <f t="shared" si="31"/>
        <v>4.5600000000000002E-2</v>
      </c>
      <c r="AJ98" s="13">
        <f t="shared" si="31"/>
        <v>4.5600000000000002E-2</v>
      </c>
      <c r="AK98" s="13">
        <f t="shared" si="31"/>
        <v>4.5600000000000002E-2</v>
      </c>
      <c r="AL98" s="13">
        <f t="shared" si="31"/>
        <v>4.5600000000000002E-2</v>
      </c>
      <c r="AM98" s="13">
        <f t="shared" si="31"/>
        <v>4.5600000000000002E-2</v>
      </c>
      <c r="AN98" s="13">
        <f t="shared" si="31"/>
        <v>4.5600000000000002E-2</v>
      </c>
      <c r="AO98" s="13">
        <f t="shared" si="31"/>
        <v>4.5600000000000002E-2</v>
      </c>
      <c r="AP98" s="13">
        <f t="shared" si="31"/>
        <v>4.5600000000000002E-2</v>
      </c>
      <c r="AQ98" s="13">
        <f t="shared" si="31"/>
        <v>4.5600000000000002E-2</v>
      </c>
      <c r="AR98" s="13">
        <f t="shared" si="31"/>
        <v>4.5600000000000002E-2</v>
      </c>
      <c r="AS98" s="13">
        <f t="shared" si="31"/>
        <v>4.5600000000000002E-2</v>
      </c>
      <c r="AT98" s="13">
        <f t="shared" si="31"/>
        <v>4.5600000000000002E-2</v>
      </c>
      <c r="AU98" s="13">
        <f t="shared" si="31"/>
        <v>4.5600000000000002E-2</v>
      </c>
      <c r="AV98" s="13">
        <f t="shared" si="31"/>
        <v>4.5600000000000002E-2</v>
      </c>
      <c r="AW98" s="13">
        <f t="shared" si="31"/>
        <v>4.5600000000000002E-2</v>
      </c>
      <c r="AX98" s="13">
        <f t="shared" si="31"/>
        <v>4.5600000000000002E-2</v>
      </c>
    </row>
    <row r="99" spans="1:50" x14ac:dyDescent="0.35">
      <c r="A99" s="2" t="s">
        <v>8</v>
      </c>
      <c r="B99" s="13">
        <f>MEDIAN(B68:B97)</f>
        <v>0.86949999999999994</v>
      </c>
      <c r="C99" s="13">
        <f t="shared" ref="C99:AX99" si="32">MEDIAN(C68:C97)</f>
        <v>0.48799999999999999</v>
      </c>
      <c r="D99" s="13">
        <f t="shared" si="32"/>
        <v>3.95E-2</v>
      </c>
      <c r="E99" s="13">
        <f t="shared" si="32"/>
        <v>3.95E-2</v>
      </c>
      <c r="F99" s="13">
        <f t="shared" si="32"/>
        <v>3.95E-2</v>
      </c>
      <c r="G99" s="13">
        <f t="shared" si="32"/>
        <v>3.95E-2</v>
      </c>
      <c r="H99" s="13">
        <f t="shared" si="32"/>
        <v>3.95E-2</v>
      </c>
      <c r="I99" s="13">
        <f t="shared" si="32"/>
        <v>3.95E-2</v>
      </c>
      <c r="J99" s="13">
        <f t="shared" si="32"/>
        <v>3.95E-2</v>
      </c>
      <c r="K99" s="13">
        <f t="shared" si="32"/>
        <v>3.95E-2</v>
      </c>
      <c r="L99" s="13">
        <f t="shared" si="32"/>
        <v>3.95E-2</v>
      </c>
      <c r="M99" s="13">
        <f t="shared" si="32"/>
        <v>3.95E-2</v>
      </c>
      <c r="N99" s="13">
        <f t="shared" si="32"/>
        <v>3.95E-2</v>
      </c>
      <c r="O99" s="13">
        <f t="shared" si="32"/>
        <v>3.95E-2</v>
      </c>
      <c r="P99" s="13">
        <f t="shared" si="32"/>
        <v>3.95E-2</v>
      </c>
      <c r="Q99" s="13">
        <f t="shared" si="32"/>
        <v>3.95E-2</v>
      </c>
      <c r="R99" s="13">
        <f t="shared" si="32"/>
        <v>3.95E-2</v>
      </c>
      <c r="S99" s="13">
        <f t="shared" si="32"/>
        <v>3.95E-2</v>
      </c>
      <c r="T99" s="13">
        <f t="shared" si="32"/>
        <v>3.95E-2</v>
      </c>
      <c r="U99" s="13">
        <f t="shared" si="32"/>
        <v>3.95E-2</v>
      </c>
      <c r="V99" s="13">
        <f t="shared" si="32"/>
        <v>3.95E-2</v>
      </c>
      <c r="W99" s="13">
        <f t="shared" si="32"/>
        <v>3.95E-2</v>
      </c>
      <c r="X99" s="13">
        <f t="shared" si="32"/>
        <v>3.95E-2</v>
      </c>
      <c r="Y99" s="13">
        <f t="shared" si="32"/>
        <v>3.95E-2</v>
      </c>
      <c r="Z99" s="13">
        <f t="shared" si="32"/>
        <v>3.95E-2</v>
      </c>
      <c r="AA99" s="13">
        <f t="shared" si="32"/>
        <v>3.95E-2</v>
      </c>
      <c r="AB99" s="13">
        <f t="shared" si="32"/>
        <v>3.95E-2</v>
      </c>
      <c r="AC99" s="13">
        <f t="shared" si="32"/>
        <v>3.95E-2</v>
      </c>
      <c r="AD99" s="13">
        <f t="shared" si="32"/>
        <v>3.95E-2</v>
      </c>
      <c r="AE99" s="13">
        <f t="shared" si="32"/>
        <v>3.95E-2</v>
      </c>
      <c r="AF99" s="13">
        <f t="shared" si="32"/>
        <v>3.95E-2</v>
      </c>
      <c r="AG99" s="13">
        <f t="shared" si="32"/>
        <v>3.95E-2</v>
      </c>
      <c r="AH99" s="13">
        <f t="shared" si="32"/>
        <v>3.95E-2</v>
      </c>
      <c r="AI99" s="13">
        <f t="shared" si="32"/>
        <v>3.95E-2</v>
      </c>
      <c r="AJ99" s="13">
        <f t="shared" si="32"/>
        <v>3.95E-2</v>
      </c>
      <c r="AK99" s="13">
        <f t="shared" si="32"/>
        <v>3.95E-2</v>
      </c>
      <c r="AL99" s="13">
        <f t="shared" si="32"/>
        <v>3.95E-2</v>
      </c>
      <c r="AM99" s="13">
        <f t="shared" si="32"/>
        <v>3.95E-2</v>
      </c>
      <c r="AN99" s="13">
        <f t="shared" si="32"/>
        <v>3.95E-2</v>
      </c>
      <c r="AO99" s="13">
        <f t="shared" si="32"/>
        <v>3.95E-2</v>
      </c>
      <c r="AP99" s="13">
        <f t="shared" si="32"/>
        <v>3.95E-2</v>
      </c>
      <c r="AQ99" s="13">
        <f t="shared" si="32"/>
        <v>3.95E-2</v>
      </c>
      <c r="AR99" s="13">
        <f t="shared" si="32"/>
        <v>3.95E-2</v>
      </c>
      <c r="AS99" s="13">
        <f t="shared" si="32"/>
        <v>3.95E-2</v>
      </c>
      <c r="AT99" s="13">
        <f t="shared" si="32"/>
        <v>3.95E-2</v>
      </c>
      <c r="AU99" s="13">
        <f t="shared" si="32"/>
        <v>3.95E-2</v>
      </c>
      <c r="AV99" s="13">
        <f t="shared" si="32"/>
        <v>3.95E-2</v>
      </c>
      <c r="AW99" s="13">
        <f t="shared" si="32"/>
        <v>3.95E-2</v>
      </c>
      <c r="AX99" s="13">
        <f t="shared" si="32"/>
        <v>3.95E-2</v>
      </c>
    </row>
    <row r="100" spans="1:50" x14ac:dyDescent="0.35">
      <c r="A100" s="2" t="s">
        <v>62</v>
      </c>
      <c r="B100" s="13">
        <f>100*(SIN(B98))^2</f>
        <v>61.898260456070773</v>
      </c>
      <c r="C100" s="13">
        <f t="shared" ref="C100:AX100" si="33">100*(SIN(C98))^2</f>
        <v>21.228506495872221</v>
      </c>
      <c r="D100" s="13">
        <f t="shared" si="33"/>
        <v>0.20779191535200289</v>
      </c>
      <c r="E100" s="13">
        <f t="shared" si="33"/>
        <v>0.20779191535200289</v>
      </c>
      <c r="F100" s="13">
        <f t="shared" si="33"/>
        <v>0.20779191535200289</v>
      </c>
      <c r="G100" s="13">
        <f t="shared" si="33"/>
        <v>0.20779191535200289</v>
      </c>
      <c r="H100" s="13">
        <f t="shared" si="33"/>
        <v>0.20779191535200289</v>
      </c>
      <c r="I100" s="13">
        <f t="shared" si="33"/>
        <v>0.20779191535200289</v>
      </c>
      <c r="J100" s="13">
        <f t="shared" si="33"/>
        <v>0.20779191535200289</v>
      </c>
      <c r="K100" s="13">
        <f t="shared" si="33"/>
        <v>0.20779191535200289</v>
      </c>
      <c r="L100" s="13">
        <f t="shared" si="33"/>
        <v>0.20779191535200289</v>
      </c>
      <c r="M100" s="13">
        <f t="shared" si="33"/>
        <v>0.20779191535200289</v>
      </c>
      <c r="N100" s="13">
        <f t="shared" si="33"/>
        <v>0.20779191535200289</v>
      </c>
      <c r="O100" s="13">
        <f t="shared" si="33"/>
        <v>0.20779191535200289</v>
      </c>
      <c r="P100" s="13">
        <f t="shared" si="33"/>
        <v>0.20779191535200289</v>
      </c>
      <c r="Q100" s="13">
        <f t="shared" si="33"/>
        <v>0.20779191535200289</v>
      </c>
      <c r="R100" s="13">
        <f t="shared" si="33"/>
        <v>0.20779191535200289</v>
      </c>
      <c r="S100" s="13">
        <f t="shared" si="33"/>
        <v>0.20779191535200289</v>
      </c>
      <c r="T100" s="13">
        <f t="shared" si="33"/>
        <v>0.20779191535200289</v>
      </c>
      <c r="U100" s="13">
        <f t="shared" si="33"/>
        <v>0.20779191535200289</v>
      </c>
      <c r="V100" s="13">
        <f t="shared" si="33"/>
        <v>0.20779191535200289</v>
      </c>
      <c r="W100" s="13">
        <f t="shared" si="33"/>
        <v>0.20779191535200289</v>
      </c>
      <c r="X100" s="13">
        <f t="shared" si="33"/>
        <v>0.20779191535200289</v>
      </c>
      <c r="Y100" s="13">
        <f t="shared" si="33"/>
        <v>0.20779191535200289</v>
      </c>
      <c r="Z100" s="13">
        <f t="shared" si="33"/>
        <v>0.20779191535200289</v>
      </c>
      <c r="AA100" s="13">
        <f t="shared" si="33"/>
        <v>0.20779191535200289</v>
      </c>
      <c r="AB100" s="13">
        <f t="shared" si="33"/>
        <v>0.20779191535200289</v>
      </c>
      <c r="AC100" s="13">
        <f t="shared" si="33"/>
        <v>0.20779191535200289</v>
      </c>
      <c r="AD100" s="13">
        <f t="shared" si="33"/>
        <v>0.20779191535200289</v>
      </c>
      <c r="AE100" s="13">
        <f t="shared" si="33"/>
        <v>0.20779191535200289</v>
      </c>
      <c r="AF100" s="13">
        <f t="shared" si="33"/>
        <v>0.20779191535200289</v>
      </c>
      <c r="AG100" s="13">
        <f t="shared" si="33"/>
        <v>0.20779191535200289</v>
      </c>
      <c r="AH100" s="13">
        <f t="shared" si="33"/>
        <v>0.20779191535200289</v>
      </c>
      <c r="AI100" s="13">
        <f t="shared" si="33"/>
        <v>0.20779191535200289</v>
      </c>
      <c r="AJ100" s="13">
        <f t="shared" si="33"/>
        <v>0.20779191535200289</v>
      </c>
      <c r="AK100" s="13">
        <f t="shared" si="33"/>
        <v>0.20779191535200289</v>
      </c>
      <c r="AL100" s="13">
        <f t="shared" si="33"/>
        <v>0.20779191535200289</v>
      </c>
      <c r="AM100" s="13">
        <f t="shared" si="33"/>
        <v>0.20779191535200289</v>
      </c>
      <c r="AN100" s="13">
        <f t="shared" si="33"/>
        <v>0.20779191535200289</v>
      </c>
      <c r="AO100" s="13">
        <f t="shared" si="33"/>
        <v>0.20779191535200289</v>
      </c>
      <c r="AP100" s="13">
        <f t="shared" si="33"/>
        <v>0.20779191535200289</v>
      </c>
      <c r="AQ100" s="13">
        <f t="shared" si="33"/>
        <v>0.20779191535200289</v>
      </c>
      <c r="AR100" s="13">
        <f t="shared" si="33"/>
        <v>0.20779191535200289</v>
      </c>
      <c r="AS100" s="13">
        <f t="shared" si="33"/>
        <v>0.20779191535200289</v>
      </c>
      <c r="AT100" s="13">
        <f t="shared" si="33"/>
        <v>0.20779191535200289</v>
      </c>
      <c r="AU100" s="13">
        <f t="shared" si="33"/>
        <v>0.20779191535200289</v>
      </c>
      <c r="AV100" s="13">
        <f t="shared" si="33"/>
        <v>0.20779191535200289</v>
      </c>
      <c r="AW100" s="13">
        <f t="shared" si="33"/>
        <v>0.20779191535200289</v>
      </c>
      <c r="AX100" s="13">
        <f t="shared" si="33"/>
        <v>0.20779191535200289</v>
      </c>
    </row>
    <row r="101" spans="1:50" x14ac:dyDescent="0.35">
      <c r="A101" s="2" t="s">
        <v>63</v>
      </c>
      <c r="B101" s="13">
        <f>100*(SIN(B99))^2</f>
        <v>58.370582236790561</v>
      </c>
      <c r="C101" s="13">
        <f t="shared" ref="C101:AX101" si="34">100*(SIN(C99))^2</f>
        <v>21.982996439243944</v>
      </c>
      <c r="D101" s="13">
        <f t="shared" si="34"/>
        <v>0.15594387087710879</v>
      </c>
      <c r="E101" s="13">
        <f t="shared" si="34"/>
        <v>0.15594387087710879</v>
      </c>
      <c r="F101" s="13">
        <f t="shared" si="34"/>
        <v>0.15594387087710879</v>
      </c>
      <c r="G101" s="13">
        <f t="shared" si="34"/>
        <v>0.15594387087710879</v>
      </c>
      <c r="H101" s="13">
        <f t="shared" si="34"/>
        <v>0.15594387087710879</v>
      </c>
      <c r="I101" s="13">
        <f t="shared" si="34"/>
        <v>0.15594387087710879</v>
      </c>
      <c r="J101" s="13">
        <f t="shared" si="34"/>
        <v>0.15594387087710879</v>
      </c>
      <c r="K101" s="13">
        <f t="shared" si="34"/>
        <v>0.15594387087710879</v>
      </c>
      <c r="L101" s="13">
        <f t="shared" si="34"/>
        <v>0.15594387087710879</v>
      </c>
      <c r="M101" s="13">
        <f t="shared" si="34"/>
        <v>0.15594387087710879</v>
      </c>
      <c r="N101" s="13">
        <f t="shared" si="34"/>
        <v>0.15594387087710879</v>
      </c>
      <c r="O101" s="13">
        <f t="shared" si="34"/>
        <v>0.15594387087710879</v>
      </c>
      <c r="P101" s="13">
        <f t="shared" si="34"/>
        <v>0.15594387087710879</v>
      </c>
      <c r="Q101" s="13">
        <f t="shared" si="34"/>
        <v>0.15594387087710879</v>
      </c>
      <c r="R101" s="13">
        <f t="shared" si="34"/>
        <v>0.15594387087710879</v>
      </c>
      <c r="S101" s="13">
        <f t="shared" si="34"/>
        <v>0.15594387087710879</v>
      </c>
      <c r="T101" s="13">
        <f t="shared" si="34"/>
        <v>0.15594387087710879</v>
      </c>
      <c r="U101" s="13">
        <f t="shared" si="34"/>
        <v>0.15594387087710879</v>
      </c>
      <c r="V101" s="13">
        <f t="shared" si="34"/>
        <v>0.15594387087710879</v>
      </c>
      <c r="W101" s="13">
        <f t="shared" si="34"/>
        <v>0.15594387087710879</v>
      </c>
      <c r="X101" s="13">
        <f t="shared" si="34"/>
        <v>0.15594387087710879</v>
      </c>
      <c r="Y101" s="13">
        <f t="shared" si="34"/>
        <v>0.15594387087710879</v>
      </c>
      <c r="Z101" s="13">
        <f t="shared" si="34"/>
        <v>0.15594387087710879</v>
      </c>
      <c r="AA101" s="13">
        <f t="shared" si="34"/>
        <v>0.15594387087710879</v>
      </c>
      <c r="AB101" s="13">
        <f t="shared" si="34"/>
        <v>0.15594387087710879</v>
      </c>
      <c r="AC101" s="13">
        <f t="shared" si="34"/>
        <v>0.15594387087710879</v>
      </c>
      <c r="AD101" s="13">
        <f t="shared" si="34"/>
        <v>0.15594387087710879</v>
      </c>
      <c r="AE101" s="13">
        <f t="shared" si="34"/>
        <v>0.15594387087710879</v>
      </c>
      <c r="AF101" s="13">
        <f t="shared" si="34"/>
        <v>0.15594387087710879</v>
      </c>
      <c r="AG101" s="13">
        <f t="shared" si="34"/>
        <v>0.15594387087710879</v>
      </c>
      <c r="AH101" s="13">
        <f t="shared" si="34"/>
        <v>0.15594387087710879</v>
      </c>
      <c r="AI101" s="13">
        <f t="shared" si="34"/>
        <v>0.15594387087710879</v>
      </c>
      <c r="AJ101" s="13">
        <f t="shared" si="34"/>
        <v>0.15594387087710879</v>
      </c>
      <c r="AK101" s="13">
        <f t="shared" si="34"/>
        <v>0.15594387087710879</v>
      </c>
      <c r="AL101" s="13">
        <f t="shared" si="34"/>
        <v>0.15594387087710879</v>
      </c>
      <c r="AM101" s="13">
        <f t="shared" si="34"/>
        <v>0.15594387087710879</v>
      </c>
      <c r="AN101" s="13">
        <f t="shared" si="34"/>
        <v>0.15594387087710879</v>
      </c>
      <c r="AO101" s="13">
        <f t="shared" si="34"/>
        <v>0.15594387087710879</v>
      </c>
      <c r="AP101" s="13">
        <f t="shared" si="34"/>
        <v>0.15594387087710879</v>
      </c>
      <c r="AQ101" s="13">
        <f t="shared" si="34"/>
        <v>0.15594387087710879</v>
      </c>
      <c r="AR101" s="13">
        <f t="shared" si="34"/>
        <v>0.15594387087710879</v>
      </c>
      <c r="AS101" s="13">
        <f t="shared" si="34"/>
        <v>0.15594387087710879</v>
      </c>
      <c r="AT101" s="13">
        <f t="shared" si="34"/>
        <v>0.15594387087710879</v>
      </c>
      <c r="AU101" s="13">
        <f t="shared" si="34"/>
        <v>0.15594387087710879</v>
      </c>
      <c r="AV101" s="13">
        <f t="shared" si="34"/>
        <v>0.15594387087710879</v>
      </c>
      <c r="AW101" s="13">
        <f t="shared" si="34"/>
        <v>0.15594387087710879</v>
      </c>
      <c r="AX101" s="13">
        <f t="shared" si="34"/>
        <v>0.15594387087710879</v>
      </c>
    </row>
    <row r="102" spans="1:50" x14ac:dyDescent="0.35">
      <c r="A102" s="2"/>
    </row>
    <row r="103" spans="1:50" x14ac:dyDescent="0.35">
      <c r="A103" s="2"/>
    </row>
    <row r="134" spans="1:1" x14ac:dyDescent="0.35">
      <c r="A134" s="2"/>
    </row>
    <row r="135" spans="1:1" x14ac:dyDescent="0.35">
      <c r="A135" s="2"/>
    </row>
    <row r="136" spans="1:1" x14ac:dyDescent="0.35">
      <c r="A136" s="2"/>
    </row>
    <row r="137" spans="1:1" x14ac:dyDescent="0.35">
      <c r="A137" s="2"/>
    </row>
    <row r="138" spans="1:1" x14ac:dyDescent="0.35">
      <c r="A138" s="11"/>
    </row>
    <row r="169" spans="1:1" x14ac:dyDescent="0.35">
      <c r="A169" s="2"/>
    </row>
    <row r="170" spans="1:1" x14ac:dyDescent="0.35">
      <c r="A170" s="2"/>
    </row>
    <row r="171" spans="1:1" x14ac:dyDescent="0.35">
      <c r="A171" s="2"/>
    </row>
    <row r="172" spans="1:1" x14ac:dyDescent="0.35">
      <c r="A172" s="2"/>
    </row>
    <row r="205" spans="1:1" x14ac:dyDescent="0.35">
      <c r="A205" s="2"/>
    </row>
    <row r="206" spans="1:1" x14ac:dyDescent="0.35">
      <c r="A206" s="2"/>
    </row>
    <row r="207" spans="1:1" x14ac:dyDescent="0.35">
      <c r="A207" s="2"/>
    </row>
    <row r="208" spans="1:1" x14ac:dyDescent="0.35">
      <c r="A208" s="2"/>
    </row>
    <row r="242" spans="1:1" x14ac:dyDescent="0.35">
      <c r="A242" s="2"/>
    </row>
    <row r="243" spans="1:1" x14ac:dyDescent="0.35">
      <c r="A243" s="2"/>
    </row>
    <row r="244" spans="1:1" x14ac:dyDescent="0.35">
      <c r="A244" s="2"/>
    </row>
    <row r="245" spans="1:1" x14ac:dyDescent="0.35">
      <c r="A245" s="2"/>
    </row>
  </sheetData>
  <pageMargins left="0.7" right="0.7" top="0.75" bottom="0.75" header="0.3" footer="0.3"/>
  <pageSetup paperSize="9" orientation="portrait" r:id="rId1"/>
  <headerFoot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06"/>
  <sheetViews>
    <sheetView workbookViewId="0">
      <selection activeCell="D32" sqref="D32:L32"/>
    </sheetView>
  </sheetViews>
  <sheetFormatPr defaultColWidth="9.1796875" defaultRowHeight="14.5" x14ac:dyDescent="0.35"/>
  <cols>
    <col min="1" max="1" width="50.54296875" style="1" customWidth="1"/>
    <col min="2" max="2" width="12.453125" style="13" customWidth="1"/>
    <col min="3" max="3" width="15.81640625" style="13" bestFit="1" customWidth="1"/>
    <col min="4" max="20" width="12.453125" style="13" customWidth="1"/>
    <col min="21" max="41" width="12.453125" style="1" customWidth="1"/>
    <col min="42" max="16384" width="9.1796875" style="1"/>
  </cols>
  <sheetData>
    <row r="1" spans="1:41" ht="28.5" x14ac:dyDescent="0.65">
      <c r="A1" s="3" t="s">
        <v>65</v>
      </c>
    </row>
    <row r="3" spans="1:41" ht="15.5" x14ac:dyDescent="0.35">
      <c r="A3" s="4" t="s">
        <v>1</v>
      </c>
    </row>
    <row r="4" spans="1:41" ht="15.5" x14ac:dyDescent="0.35">
      <c r="A4" s="5" t="s">
        <v>4</v>
      </c>
    </row>
    <row r="5" spans="1:41" x14ac:dyDescent="0.35">
      <c r="A5" s="1" t="s">
        <v>5</v>
      </c>
    </row>
    <row r="6" spans="1:41" x14ac:dyDescent="0.35">
      <c r="A6" s="1" t="s">
        <v>2</v>
      </c>
    </row>
    <row r="7" spans="1:41" x14ac:dyDescent="0.35">
      <c r="A7" s="1" t="s">
        <v>3</v>
      </c>
    </row>
    <row r="8" spans="1:41" x14ac:dyDescent="0.35">
      <c r="C8" s="17"/>
    </row>
    <row r="9" spans="1:41" x14ac:dyDescent="0.35">
      <c r="A9" s="6" t="s">
        <v>7</v>
      </c>
      <c r="B9" s="15"/>
      <c r="C9" s="18"/>
      <c r="D9">
        <v>1</v>
      </c>
      <c r="E9">
        <v>2</v>
      </c>
      <c r="F9">
        <v>3</v>
      </c>
      <c r="G9">
        <v>4</v>
      </c>
      <c r="H9">
        <v>5</v>
      </c>
      <c r="I9">
        <v>6</v>
      </c>
      <c r="J9">
        <v>7</v>
      </c>
      <c r="K9">
        <v>8</v>
      </c>
      <c r="L9">
        <v>9</v>
      </c>
      <c r="M9" s="15"/>
      <c r="N9" s="15"/>
      <c r="O9" s="15"/>
      <c r="P9" s="15"/>
      <c r="Q9" s="15"/>
      <c r="R9" s="15"/>
      <c r="S9" s="15"/>
      <c r="T9" s="15"/>
    </row>
    <row r="10" spans="1:41" x14ac:dyDescent="0.35">
      <c r="A10" s="1" t="s">
        <v>12</v>
      </c>
      <c r="B10" s="21" t="s">
        <v>11</v>
      </c>
      <c r="C10" s="21" t="s">
        <v>11</v>
      </c>
      <c r="D10" t="s">
        <v>11</v>
      </c>
      <c r="E10" t="s">
        <v>11</v>
      </c>
      <c r="F10" t="s">
        <v>11</v>
      </c>
      <c r="G10" t="s">
        <v>11</v>
      </c>
      <c r="H10" t="s">
        <v>11</v>
      </c>
      <c r="I10" t="s">
        <v>11</v>
      </c>
      <c r="J10" t="s">
        <v>11</v>
      </c>
      <c r="K10" t="s">
        <v>11</v>
      </c>
      <c r="L10" t="s">
        <v>11</v>
      </c>
      <c r="M10" s="14"/>
      <c r="N10" s="14"/>
      <c r="O10" s="14"/>
      <c r="P10" s="14"/>
      <c r="Q10" s="14"/>
      <c r="R10" s="14"/>
      <c r="S10" s="14"/>
      <c r="T10" s="14"/>
      <c r="U10" s="7"/>
      <c r="V10" s="7"/>
      <c r="W10" s="7"/>
      <c r="X10" s="7"/>
      <c r="Y10" s="7"/>
      <c r="Z10" s="7"/>
      <c r="AA10" s="7"/>
      <c r="AB10" s="7"/>
      <c r="AC10" s="7"/>
      <c r="AD10" s="7"/>
      <c r="AE10" s="7"/>
      <c r="AF10" s="7"/>
      <c r="AG10" s="7"/>
      <c r="AH10" s="7"/>
      <c r="AI10" s="7"/>
      <c r="AJ10" s="7"/>
      <c r="AK10" s="7"/>
      <c r="AL10" s="7"/>
      <c r="AM10" s="7"/>
      <c r="AN10" s="7"/>
      <c r="AO10" s="7"/>
    </row>
    <row r="11" spans="1:41" x14ac:dyDescent="0.35">
      <c r="A11" s="8" t="s">
        <v>13</v>
      </c>
      <c r="B11" s="21" t="s">
        <v>11</v>
      </c>
      <c r="C11" s="21" t="s">
        <v>11</v>
      </c>
      <c r="D11" t="s">
        <v>11</v>
      </c>
      <c r="E11" t="s">
        <v>11</v>
      </c>
      <c r="F11" t="s">
        <v>11</v>
      </c>
      <c r="G11" t="s">
        <v>11</v>
      </c>
      <c r="H11" t="s">
        <v>11</v>
      </c>
      <c r="I11" t="s">
        <v>11</v>
      </c>
      <c r="J11" t="s">
        <v>11</v>
      </c>
      <c r="K11" t="s">
        <v>11</v>
      </c>
      <c r="L11" t="s">
        <v>11</v>
      </c>
      <c r="M11" s="14"/>
      <c r="N11" s="14"/>
      <c r="O11" s="14"/>
      <c r="P11" s="14"/>
      <c r="Q11" s="14"/>
      <c r="R11" s="14"/>
      <c r="S11" s="14"/>
      <c r="T11" s="14"/>
      <c r="U11" s="7"/>
      <c r="V11" s="7"/>
      <c r="W11" s="7"/>
      <c r="X11" s="7"/>
      <c r="Y11" s="7"/>
      <c r="Z11" s="7"/>
      <c r="AA11" s="7"/>
      <c r="AB11" s="7"/>
      <c r="AC11" s="7"/>
      <c r="AD11" s="7"/>
      <c r="AE11" s="7"/>
      <c r="AF11" s="7"/>
      <c r="AG11" s="7"/>
      <c r="AH11" s="7"/>
      <c r="AI11" s="7"/>
      <c r="AJ11" s="7"/>
      <c r="AK11" s="7"/>
      <c r="AL11" s="7"/>
      <c r="AM11" s="7"/>
      <c r="AN11" s="7"/>
      <c r="AO11" s="7"/>
    </row>
    <row r="12" spans="1:41" x14ac:dyDescent="0.35">
      <c r="A12" s="1" t="s">
        <v>14</v>
      </c>
      <c r="B12" s="21" t="s">
        <v>11</v>
      </c>
      <c r="C12" s="21" t="s">
        <v>11</v>
      </c>
      <c r="D12" t="s">
        <v>11</v>
      </c>
      <c r="E12" t="s">
        <v>11</v>
      </c>
      <c r="F12" t="s">
        <v>11</v>
      </c>
      <c r="G12" t="s">
        <v>11</v>
      </c>
      <c r="H12" t="s">
        <v>11</v>
      </c>
      <c r="I12" t="s">
        <v>11</v>
      </c>
      <c r="J12" t="s">
        <v>11</v>
      </c>
      <c r="K12" t="s">
        <v>11</v>
      </c>
      <c r="L12" t="s">
        <v>11</v>
      </c>
      <c r="M12" s="14"/>
      <c r="N12" s="14"/>
      <c r="O12" s="14"/>
      <c r="P12" s="14"/>
      <c r="Q12" s="14"/>
      <c r="R12" s="14"/>
      <c r="S12" s="14"/>
      <c r="T12" s="14"/>
      <c r="U12" s="7"/>
      <c r="V12" s="7"/>
      <c r="W12" s="7"/>
      <c r="X12" s="7"/>
      <c r="Y12" s="7"/>
      <c r="Z12" s="7"/>
      <c r="AA12" s="7"/>
      <c r="AB12" s="7"/>
      <c r="AC12" s="7"/>
      <c r="AD12" s="7"/>
      <c r="AE12" s="7"/>
      <c r="AF12" s="7"/>
      <c r="AG12" s="7"/>
      <c r="AH12" s="7"/>
      <c r="AI12" s="7"/>
      <c r="AJ12" s="7"/>
      <c r="AK12" s="7"/>
      <c r="AL12" s="7"/>
      <c r="AM12" s="7"/>
      <c r="AN12" s="7"/>
      <c r="AO12" s="7"/>
    </row>
    <row r="13" spans="1:41" x14ac:dyDescent="0.35">
      <c r="A13" s="1" t="s">
        <v>15</v>
      </c>
      <c r="B13" s="21" t="s">
        <v>11</v>
      </c>
      <c r="C13" s="21" t="s">
        <v>11</v>
      </c>
      <c r="D13" t="s">
        <v>11</v>
      </c>
      <c r="E13" t="s">
        <v>11</v>
      </c>
      <c r="F13" t="s">
        <v>11</v>
      </c>
      <c r="G13" t="s">
        <v>11</v>
      </c>
      <c r="H13" t="s">
        <v>11</v>
      </c>
      <c r="I13" t="s">
        <v>11</v>
      </c>
      <c r="J13" t="s">
        <v>11</v>
      </c>
      <c r="K13" t="s">
        <v>11</v>
      </c>
      <c r="L13" t="s">
        <v>11</v>
      </c>
      <c r="M13" s="14"/>
      <c r="N13" s="14"/>
      <c r="O13" s="14"/>
      <c r="P13" s="14"/>
      <c r="Q13" s="14"/>
      <c r="R13" s="14"/>
      <c r="S13" s="14"/>
      <c r="T13" s="14"/>
      <c r="U13" s="7"/>
      <c r="V13" s="7"/>
      <c r="W13" s="7"/>
      <c r="X13" s="7"/>
      <c r="Y13" s="7"/>
      <c r="Z13" s="7"/>
      <c r="AA13" s="7"/>
      <c r="AB13" s="7"/>
      <c r="AC13" s="7"/>
      <c r="AD13" s="7"/>
      <c r="AE13" s="7"/>
      <c r="AF13" s="7"/>
      <c r="AG13" s="7"/>
      <c r="AH13" s="7"/>
      <c r="AI13" s="7"/>
      <c r="AJ13" s="7"/>
      <c r="AK13" s="7"/>
      <c r="AL13" s="7"/>
      <c r="AM13" s="7"/>
      <c r="AN13" s="7"/>
      <c r="AO13" s="7"/>
    </row>
    <row r="14" spans="1:41" x14ac:dyDescent="0.35">
      <c r="A14" s="1" t="s">
        <v>16</v>
      </c>
      <c r="B14" s="21">
        <v>0</v>
      </c>
      <c r="C14" s="21">
        <v>0</v>
      </c>
      <c r="D14">
        <v>1</v>
      </c>
      <c r="E14">
        <v>3</v>
      </c>
      <c r="F14">
        <v>0.1</v>
      </c>
      <c r="G14">
        <v>0.1</v>
      </c>
      <c r="H14">
        <v>0</v>
      </c>
      <c r="I14">
        <v>0</v>
      </c>
      <c r="J14">
        <v>0</v>
      </c>
      <c r="K14">
        <v>0</v>
      </c>
      <c r="L14">
        <v>1</v>
      </c>
      <c r="M14" s="14"/>
      <c r="N14" s="14"/>
      <c r="O14" s="14"/>
      <c r="P14" s="14"/>
      <c r="Q14" s="14"/>
      <c r="R14" s="14"/>
      <c r="S14" s="14"/>
      <c r="T14" s="14"/>
      <c r="U14" s="7"/>
      <c r="V14" s="7"/>
      <c r="W14" s="7"/>
      <c r="X14" s="7"/>
      <c r="Y14" s="7"/>
      <c r="Z14" s="7"/>
      <c r="AA14" s="7"/>
      <c r="AB14" s="7"/>
      <c r="AC14" s="7"/>
      <c r="AD14" s="7"/>
      <c r="AE14" s="7"/>
      <c r="AF14" s="7"/>
      <c r="AG14" s="7"/>
      <c r="AH14" s="7"/>
      <c r="AI14" s="7"/>
      <c r="AJ14" s="7"/>
      <c r="AK14" s="7"/>
      <c r="AL14" s="7"/>
      <c r="AM14" s="7"/>
      <c r="AN14" s="7"/>
      <c r="AO14" s="7"/>
    </row>
    <row r="15" spans="1:41" x14ac:dyDescent="0.35">
      <c r="A15" s="1" t="s">
        <v>17</v>
      </c>
      <c r="B15" s="21" t="s">
        <v>11</v>
      </c>
      <c r="C15" s="21" t="s">
        <v>11</v>
      </c>
      <c r="D15" t="s">
        <v>11</v>
      </c>
      <c r="E15" t="s">
        <v>11</v>
      </c>
      <c r="F15" t="s">
        <v>11</v>
      </c>
      <c r="G15" t="s">
        <v>11</v>
      </c>
      <c r="H15" t="s">
        <v>11</v>
      </c>
      <c r="I15" t="s">
        <v>11</v>
      </c>
      <c r="J15" t="s">
        <v>11</v>
      </c>
      <c r="K15" t="s">
        <v>11</v>
      </c>
      <c r="L15" t="s">
        <v>11</v>
      </c>
      <c r="M15" s="14"/>
      <c r="N15" s="14"/>
      <c r="O15" s="14"/>
      <c r="P15" s="14"/>
      <c r="Q15" s="14"/>
      <c r="R15" s="14"/>
      <c r="S15" s="14"/>
      <c r="T15" s="14"/>
      <c r="U15" s="7"/>
      <c r="V15" s="7"/>
      <c r="W15" s="7"/>
      <c r="X15" s="7"/>
      <c r="Y15" s="7"/>
      <c r="Z15" s="7"/>
      <c r="AA15" s="7"/>
      <c r="AB15" s="7"/>
      <c r="AC15" s="7"/>
      <c r="AD15" s="7"/>
      <c r="AE15" s="7"/>
      <c r="AF15" s="7"/>
      <c r="AG15" s="7"/>
      <c r="AH15" s="7"/>
      <c r="AI15" s="7"/>
      <c r="AJ15" s="7"/>
      <c r="AK15" s="7"/>
      <c r="AL15" s="7"/>
      <c r="AM15" s="7"/>
      <c r="AN15" s="7"/>
      <c r="AO15" s="7"/>
    </row>
    <row r="16" spans="1:41" x14ac:dyDescent="0.35">
      <c r="A16" s="1" t="s">
        <v>18</v>
      </c>
      <c r="B16" s="21">
        <v>1</v>
      </c>
      <c r="C16" s="21">
        <v>0</v>
      </c>
      <c r="D16">
        <v>0</v>
      </c>
      <c r="E16">
        <v>0</v>
      </c>
      <c r="F16">
        <v>0</v>
      </c>
      <c r="G16">
        <v>0</v>
      </c>
      <c r="H16">
        <v>0</v>
      </c>
      <c r="I16">
        <v>0</v>
      </c>
      <c r="J16">
        <v>0</v>
      </c>
      <c r="K16">
        <v>0</v>
      </c>
      <c r="L16">
        <v>3</v>
      </c>
      <c r="M16" s="14"/>
      <c r="N16" s="14"/>
      <c r="O16" s="14"/>
      <c r="P16" s="14"/>
      <c r="Q16" s="14"/>
      <c r="R16" s="14"/>
      <c r="S16" s="14"/>
      <c r="T16" s="14"/>
      <c r="U16" s="7"/>
      <c r="V16" s="7"/>
      <c r="W16" s="7"/>
      <c r="X16" s="7"/>
      <c r="Y16" s="7"/>
      <c r="Z16" s="7"/>
      <c r="AA16" s="7"/>
      <c r="AB16" s="7"/>
      <c r="AC16" s="7"/>
      <c r="AD16" s="7"/>
      <c r="AE16" s="7"/>
      <c r="AF16" s="7"/>
      <c r="AG16" s="7"/>
      <c r="AH16" s="7"/>
      <c r="AI16" s="7"/>
      <c r="AJ16" s="7"/>
      <c r="AK16" s="7"/>
      <c r="AL16" s="7"/>
      <c r="AM16" s="7"/>
      <c r="AN16" s="7"/>
      <c r="AO16" s="7"/>
    </row>
    <row r="17" spans="1:41" x14ac:dyDescent="0.35">
      <c r="A17" s="1" t="s">
        <v>19</v>
      </c>
      <c r="B17" s="21">
        <v>15</v>
      </c>
      <c r="C17" s="21">
        <v>0</v>
      </c>
      <c r="D17">
        <v>1</v>
      </c>
      <c r="E17">
        <v>3</v>
      </c>
      <c r="F17">
        <v>0.5</v>
      </c>
      <c r="G17">
        <v>0.5</v>
      </c>
      <c r="H17">
        <v>0</v>
      </c>
      <c r="I17">
        <v>0</v>
      </c>
      <c r="J17">
        <v>0</v>
      </c>
      <c r="K17">
        <v>2</v>
      </c>
      <c r="L17">
        <v>0.1</v>
      </c>
      <c r="M17" s="14"/>
      <c r="N17" s="14"/>
      <c r="O17" s="14"/>
      <c r="P17" s="14"/>
      <c r="Q17" s="14"/>
      <c r="R17" s="14"/>
      <c r="S17" s="14"/>
      <c r="T17" s="14"/>
      <c r="U17" s="7"/>
      <c r="V17" s="7"/>
      <c r="W17" s="7"/>
      <c r="X17" s="7"/>
      <c r="Y17" s="7"/>
      <c r="Z17" s="7"/>
      <c r="AA17" s="7"/>
      <c r="AB17" s="7"/>
      <c r="AC17" s="7"/>
      <c r="AD17" s="7"/>
      <c r="AE17" s="7"/>
      <c r="AF17" s="7"/>
      <c r="AG17" s="7"/>
      <c r="AH17" s="7"/>
      <c r="AI17" s="7"/>
      <c r="AJ17" s="7"/>
      <c r="AK17" s="7"/>
      <c r="AL17" s="7"/>
      <c r="AM17" s="7"/>
      <c r="AN17" s="7"/>
      <c r="AO17" s="7"/>
    </row>
    <row r="18" spans="1:41" x14ac:dyDescent="0.35">
      <c r="A18" s="1" t="s">
        <v>20</v>
      </c>
      <c r="B18" s="21">
        <v>0</v>
      </c>
      <c r="C18" s="21">
        <v>0</v>
      </c>
      <c r="D18">
        <v>15</v>
      </c>
      <c r="E18">
        <v>10</v>
      </c>
      <c r="F18">
        <v>10</v>
      </c>
      <c r="G18">
        <v>15</v>
      </c>
      <c r="H18">
        <v>15</v>
      </c>
      <c r="I18">
        <v>10</v>
      </c>
      <c r="J18">
        <v>4</v>
      </c>
      <c r="K18">
        <v>3</v>
      </c>
      <c r="L18">
        <v>15</v>
      </c>
      <c r="M18" s="14"/>
      <c r="N18" s="14"/>
      <c r="O18" s="14"/>
      <c r="P18" s="14"/>
      <c r="Q18" s="14"/>
      <c r="R18" s="14"/>
      <c r="S18" s="14"/>
      <c r="T18" s="14"/>
      <c r="U18" s="7"/>
      <c r="V18" s="7"/>
      <c r="W18" s="7"/>
      <c r="X18" s="7"/>
      <c r="Y18" s="7"/>
      <c r="Z18" s="7"/>
      <c r="AA18" s="7"/>
      <c r="AB18" s="7"/>
      <c r="AC18" s="7"/>
      <c r="AD18" s="7"/>
      <c r="AE18" s="7"/>
      <c r="AF18" s="7"/>
      <c r="AG18" s="7"/>
      <c r="AH18" s="7"/>
      <c r="AI18" s="7"/>
      <c r="AJ18" s="7"/>
      <c r="AK18" s="7"/>
      <c r="AL18" s="7"/>
      <c r="AM18" s="7"/>
      <c r="AN18" s="7"/>
      <c r="AO18" s="7"/>
    </row>
    <row r="19" spans="1:41" x14ac:dyDescent="0.35">
      <c r="A19" s="1" t="s">
        <v>21</v>
      </c>
      <c r="B19" s="21">
        <v>15</v>
      </c>
      <c r="C19" s="21">
        <v>35</v>
      </c>
      <c r="D19">
        <v>5</v>
      </c>
      <c r="E19">
        <v>15</v>
      </c>
      <c r="F19">
        <v>20</v>
      </c>
      <c r="G19">
        <v>30</v>
      </c>
      <c r="H19">
        <v>55</v>
      </c>
      <c r="I19">
        <v>30</v>
      </c>
      <c r="J19">
        <v>0.1</v>
      </c>
      <c r="K19">
        <v>85</v>
      </c>
      <c r="L19">
        <v>55</v>
      </c>
      <c r="M19" s="14"/>
      <c r="N19" s="14"/>
      <c r="O19" s="14"/>
      <c r="P19" s="14"/>
      <c r="Q19" s="14"/>
      <c r="R19" s="14"/>
      <c r="S19" s="14"/>
      <c r="T19" s="14"/>
      <c r="U19" s="7"/>
      <c r="V19" s="7"/>
      <c r="W19" s="7"/>
      <c r="X19" s="7"/>
      <c r="Y19" s="7"/>
      <c r="Z19" s="7"/>
      <c r="AA19" s="7"/>
      <c r="AB19" s="7"/>
      <c r="AC19" s="7"/>
      <c r="AD19" s="7"/>
      <c r="AE19" s="7"/>
      <c r="AF19" s="7"/>
      <c r="AG19" s="7"/>
      <c r="AH19" s="7"/>
      <c r="AI19" s="7"/>
      <c r="AJ19" s="7"/>
      <c r="AK19" s="7"/>
      <c r="AL19" s="7"/>
      <c r="AM19" s="7"/>
      <c r="AN19" s="7"/>
      <c r="AO19" s="7"/>
    </row>
    <row r="20" spans="1:41" x14ac:dyDescent="0.35">
      <c r="A20" s="1" t="s">
        <v>22</v>
      </c>
      <c r="B20" s="21">
        <v>0</v>
      </c>
      <c r="C20" s="21">
        <v>0</v>
      </c>
      <c r="D20">
        <v>0</v>
      </c>
      <c r="E20">
        <v>0</v>
      </c>
      <c r="F20">
        <v>0</v>
      </c>
      <c r="G20">
        <v>0</v>
      </c>
      <c r="H20">
        <v>0</v>
      </c>
      <c r="I20">
        <v>0</v>
      </c>
      <c r="J20">
        <v>0</v>
      </c>
      <c r="K20">
        <v>0</v>
      </c>
      <c r="L20">
        <v>0</v>
      </c>
      <c r="M20" s="14"/>
      <c r="N20" s="14"/>
      <c r="O20" s="14"/>
      <c r="P20" s="14"/>
      <c r="Q20" s="14"/>
      <c r="R20" s="14"/>
      <c r="S20" s="14"/>
      <c r="T20" s="14"/>
      <c r="U20" s="7"/>
      <c r="V20" s="7"/>
      <c r="W20" s="7"/>
      <c r="X20" s="7"/>
      <c r="Y20" s="7"/>
      <c r="Z20" s="7"/>
      <c r="AA20" s="7"/>
      <c r="AB20" s="7"/>
      <c r="AC20" s="7"/>
      <c r="AD20" s="7"/>
      <c r="AE20" s="7"/>
      <c r="AF20" s="7"/>
      <c r="AG20" s="7"/>
      <c r="AH20" s="7"/>
      <c r="AI20" s="7"/>
      <c r="AJ20" s="7"/>
      <c r="AK20" s="7"/>
      <c r="AL20" s="7"/>
      <c r="AM20" s="7"/>
      <c r="AN20" s="7"/>
      <c r="AO20" s="7"/>
    </row>
    <row r="21" spans="1:41" x14ac:dyDescent="0.35">
      <c r="A21" s="1" t="s">
        <v>23</v>
      </c>
      <c r="B21" s="21">
        <v>20</v>
      </c>
      <c r="C21" s="21">
        <v>10</v>
      </c>
      <c r="D21">
        <v>15</v>
      </c>
      <c r="E21">
        <v>1</v>
      </c>
      <c r="F21">
        <v>10</v>
      </c>
      <c r="G21">
        <v>1</v>
      </c>
      <c r="H21">
        <v>20</v>
      </c>
      <c r="I21">
        <v>20</v>
      </c>
      <c r="J21">
        <v>6</v>
      </c>
      <c r="K21">
        <v>10</v>
      </c>
      <c r="L21">
        <v>45</v>
      </c>
      <c r="M21" s="14"/>
      <c r="N21" s="14"/>
      <c r="O21" s="14"/>
      <c r="P21" s="14"/>
      <c r="Q21" s="14"/>
      <c r="R21" s="14"/>
      <c r="S21" s="14"/>
      <c r="T21" s="14"/>
      <c r="U21" s="7"/>
      <c r="V21" s="7"/>
      <c r="W21" s="7"/>
      <c r="X21" s="7"/>
      <c r="Y21" s="7"/>
      <c r="Z21" s="7"/>
      <c r="AA21" s="7"/>
      <c r="AB21" s="7"/>
      <c r="AC21" s="7"/>
      <c r="AD21" s="7"/>
      <c r="AE21" s="7"/>
      <c r="AF21" s="7"/>
      <c r="AG21" s="7"/>
      <c r="AH21" s="7"/>
      <c r="AI21" s="7"/>
      <c r="AJ21" s="7"/>
      <c r="AK21" s="7"/>
      <c r="AL21" s="7"/>
      <c r="AM21" s="7"/>
      <c r="AN21" s="7"/>
      <c r="AO21" s="7"/>
    </row>
    <row r="22" spans="1:41" x14ac:dyDescent="0.35">
      <c r="A22" s="1" t="s">
        <v>24</v>
      </c>
      <c r="B22" s="21">
        <v>4</v>
      </c>
      <c r="C22" s="21">
        <v>0</v>
      </c>
      <c r="D22">
        <v>25</v>
      </c>
      <c r="E22">
        <v>10</v>
      </c>
      <c r="F22">
        <v>0.5</v>
      </c>
      <c r="G22">
        <v>0.5</v>
      </c>
      <c r="H22">
        <v>0.5</v>
      </c>
      <c r="I22">
        <v>1</v>
      </c>
      <c r="J22">
        <v>65</v>
      </c>
      <c r="K22">
        <v>3</v>
      </c>
      <c r="L22">
        <v>0.1</v>
      </c>
      <c r="M22" s="14"/>
      <c r="N22" s="14"/>
      <c r="O22" s="14"/>
      <c r="P22" s="14"/>
      <c r="Q22" s="14"/>
      <c r="R22" s="14"/>
      <c r="S22" s="14"/>
      <c r="T22" s="14"/>
      <c r="U22" s="7"/>
      <c r="V22" s="7"/>
      <c r="W22" s="7"/>
      <c r="X22" s="7"/>
      <c r="Y22" s="7"/>
      <c r="Z22" s="7"/>
      <c r="AA22" s="7"/>
      <c r="AB22" s="7"/>
      <c r="AC22" s="7"/>
      <c r="AD22" s="7"/>
      <c r="AE22" s="7"/>
      <c r="AF22" s="7"/>
      <c r="AG22" s="7"/>
      <c r="AH22" s="7"/>
      <c r="AI22" s="7"/>
      <c r="AJ22" s="7"/>
      <c r="AK22" s="7"/>
      <c r="AL22" s="7"/>
      <c r="AM22" s="7"/>
      <c r="AN22" s="7"/>
      <c r="AO22" s="7"/>
    </row>
    <row r="23" spans="1:41" x14ac:dyDescent="0.35">
      <c r="A23" s="1" t="s">
        <v>25</v>
      </c>
      <c r="B23" s="21">
        <v>40</v>
      </c>
      <c r="C23" s="21">
        <v>45</v>
      </c>
      <c r="D23">
        <v>45</v>
      </c>
      <c r="E23">
        <v>30</v>
      </c>
      <c r="F23">
        <v>30</v>
      </c>
      <c r="G23">
        <v>30</v>
      </c>
      <c r="H23">
        <v>75</v>
      </c>
      <c r="I23">
        <v>50</v>
      </c>
      <c r="J23">
        <v>70</v>
      </c>
      <c r="K23">
        <v>100</v>
      </c>
      <c r="L23">
        <v>100</v>
      </c>
      <c r="M23" s="14"/>
      <c r="N23" s="14"/>
      <c r="O23" s="14"/>
      <c r="P23" s="14"/>
      <c r="Q23" s="14"/>
      <c r="R23" s="14"/>
      <c r="S23" s="14"/>
      <c r="T23" s="14"/>
      <c r="U23" s="7"/>
      <c r="V23" s="7"/>
      <c r="W23" s="7"/>
      <c r="X23" s="7"/>
      <c r="Y23" s="7"/>
      <c r="Z23" s="7"/>
      <c r="AA23" s="7"/>
      <c r="AB23" s="7"/>
      <c r="AC23" s="7"/>
      <c r="AD23" s="7"/>
      <c r="AE23" s="7"/>
      <c r="AF23" s="7"/>
      <c r="AG23" s="7"/>
      <c r="AH23" s="7"/>
      <c r="AI23" s="7"/>
      <c r="AJ23" s="7"/>
      <c r="AK23" s="7"/>
      <c r="AL23" s="7"/>
      <c r="AM23" s="7"/>
      <c r="AN23" s="7"/>
      <c r="AO23" s="7"/>
    </row>
    <row r="24" spans="1:41" x14ac:dyDescent="0.35">
      <c r="A24" s="1" t="s">
        <v>26</v>
      </c>
      <c r="B24" s="21">
        <v>0</v>
      </c>
      <c r="C24" s="21">
        <v>0</v>
      </c>
      <c r="D24">
        <v>3</v>
      </c>
      <c r="E24">
        <v>2</v>
      </c>
      <c r="F24">
        <v>2</v>
      </c>
      <c r="G24">
        <v>1</v>
      </c>
      <c r="H24">
        <v>0</v>
      </c>
      <c r="I24">
        <v>0</v>
      </c>
      <c r="J24">
        <v>0</v>
      </c>
      <c r="K24">
        <v>0</v>
      </c>
      <c r="L24">
        <v>1</v>
      </c>
      <c r="M24" s="14"/>
      <c r="N24" s="14"/>
      <c r="O24" s="14"/>
      <c r="P24" s="14"/>
      <c r="Q24" s="14"/>
      <c r="R24" s="14"/>
      <c r="S24" s="14"/>
      <c r="T24" s="14"/>
      <c r="U24" s="7"/>
      <c r="V24" s="7"/>
      <c r="W24" s="7"/>
      <c r="X24" s="7"/>
      <c r="Y24" s="7"/>
      <c r="Z24" s="7"/>
      <c r="AA24" s="7"/>
      <c r="AB24" s="7"/>
      <c r="AC24" s="7"/>
      <c r="AD24" s="7"/>
      <c r="AE24" s="7"/>
      <c r="AF24" s="7"/>
      <c r="AG24" s="7"/>
      <c r="AH24" s="7"/>
      <c r="AI24" s="7"/>
      <c r="AJ24" s="7"/>
      <c r="AK24" s="7"/>
      <c r="AL24" s="7"/>
      <c r="AM24" s="7"/>
      <c r="AN24" s="7"/>
      <c r="AO24" s="7"/>
    </row>
    <row r="25" spans="1:41" x14ac:dyDescent="0.35">
      <c r="A25" s="1" t="s">
        <v>27</v>
      </c>
      <c r="B25" s="21">
        <v>2</v>
      </c>
      <c r="C25" s="21">
        <v>2</v>
      </c>
      <c r="D25">
        <v>7</v>
      </c>
      <c r="E25">
        <v>7</v>
      </c>
      <c r="F25">
        <v>6</v>
      </c>
      <c r="G25">
        <v>4</v>
      </c>
      <c r="H25">
        <v>7</v>
      </c>
      <c r="I25">
        <v>6</v>
      </c>
      <c r="J25">
        <v>1</v>
      </c>
      <c r="K25">
        <v>6</v>
      </c>
      <c r="L25">
        <v>11</v>
      </c>
      <c r="M25" s="14"/>
      <c r="N25" s="14"/>
      <c r="O25" s="14"/>
      <c r="P25" s="14"/>
      <c r="Q25" s="14"/>
      <c r="R25" s="14"/>
      <c r="S25" s="14"/>
      <c r="T25" s="14"/>
      <c r="U25" s="7"/>
      <c r="V25" s="7"/>
      <c r="W25" s="7"/>
      <c r="X25" s="7"/>
      <c r="Y25" s="7"/>
      <c r="Z25" s="7"/>
      <c r="AA25" s="7"/>
      <c r="AB25" s="7"/>
      <c r="AC25" s="7"/>
      <c r="AD25" s="7"/>
      <c r="AE25" s="7"/>
      <c r="AF25" s="7"/>
      <c r="AG25" s="7"/>
      <c r="AH25" s="7"/>
      <c r="AI25" s="7"/>
      <c r="AJ25" s="7"/>
      <c r="AK25" s="7"/>
      <c r="AL25" s="7"/>
      <c r="AM25" s="7"/>
      <c r="AN25" s="7"/>
      <c r="AO25" s="7"/>
    </row>
    <row r="26" spans="1:41" x14ac:dyDescent="0.35">
      <c r="A26" s="1" t="s">
        <v>28</v>
      </c>
      <c r="B26" s="21">
        <v>5</v>
      </c>
      <c r="C26" s="21">
        <v>8</v>
      </c>
      <c r="D26">
        <v>11</v>
      </c>
      <c r="E26">
        <v>20</v>
      </c>
      <c r="F26">
        <v>13</v>
      </c>
      <c r="G26">
        <v>10</v>
      </c>
      <c r="H26">
        <v>14</v>
      </c>
      <c r="I26">
        <v>20</v>
      </c>
      <c r="J26">
        <v>4</v>
      </c>
      <c r="K26">
        <v>13</v>
      </c>
      <c r="L26">
        <v>33</v>
      </c>
      <c r="M26" s="14"/>
      <c r="N26" s="14"/>
      <c r="O26" s="14"/>
      <c r="P26" s="14"/>
      <c r="Q26" s="14"/>
      <c r="R26" s="14"/>
      <c r="S26" s="14"/>
      <c r="T26" s="14"/>
      <c r="U26" s="7"/>
      <c r="V26" s="7"/>
      <c r="W26" s="7"/>
      <c r="X26" s="7"/>
      <c r="Y26" s="7"/>
      <c r="Z26" s="7"/>
      <c r="AA26" s="7"/>
      <c r="AB26" s="7"/>
      <c r="AC26" s="7"/>
      <c r="AD26" s="7"/>
      <c r="AE26" s="7"/>
      <c r="AF26" s="7"/>
      <c r="AG26" s="7"/>
      <c r="AH26" s="7"/>
      <c r="AI26" s="7"/>
      <c r="AJ26" s="7"/>
      <c r="AK26" s="7"/>
      <c r="AL26" s="7"/>
      <c r="AM26" s="7"/>
      <c r="AN26" s="7"/>
      <c r="AO26" s="7"/>
    </row>
    <row r="27" spans="1:41" x14ac:dyDescent="0.35">
      <c r="A27" s="1" t="s">
        <v>29</v>
      </c>
      <c r="B27" s="21">
        <v>0</v>
      </c>
      <c r="C27" s="21">
        <v>0</v>
      </c>
      <c r="D27">
        <v>0</v>
      </c>
      <c r="E27">
        <v>0</v>
      </c>
      <c r="F27">
        <v>0</v>
      </c>
      <c r="G27">
        <v>0</v>
      </c>
      <c r="H27">
        <v>0</v>
      </c>
      <c r="I27">
        <v>0</v>
      </c>
      <c r="J27">
        <v>0</v>
      </c>
      <c r="K27">
        <v>0</v>
      </c>
      <c r="L27">
        <v>0</v>
      </c>
      <c r="M27" s="14"/>
      <c r="N27" s="14"/>
      <c r="O27" s="14"/>
      <c r="P27" s="14"/>
      <c r="Q27" s="14"/>
      <c r="R27" s="14"/>
      <c r="S27" s="14"/>
      <c r="T27" s="14"/>
      <c r="U27" s="7"/>
      <c r="V27" s="7"/>
      <c r="W27" s="7"/>
      <c r="X27" s="7"/>
      <c r="Y27" s="7"/>
      <c r="Z27" s="7"/>
      <c r="AA27" s="7"/>
      <c r="AB27" s="7"/>
      <c r="AC27" s="7"/>
      <c r="AD27" s="7"/>
      <c r="AE27" s="7"/>
      <c r="AF27" s="7"/>
      <c r="AG27" s="7"/>
      <c r="AH27" s="7"/>
      <c r="AI27" s="7"/>
      <c r="AJ27" s="7"/>
      <c r="AK27" s="7"/>
      <c r="AL27" s="7"/>
      <c r="AM27" s="7"/>
      <c r="AN27" s="7"/>
      <c r="AO27" s="7"/>
    </row>
    <row r="28" spans="1:41" x14ac:dyDescent="0.35">
      <c r="A28" s="1" t="s">
        <v>30</v>
      </c>
      <c r="B28" s="21">
        <v>4</v>
      </c>
      <c r="C28" s="21">
        <v>3</v>
      </c>
      <c r="D28">
        <v>15</v>
      </c>
      <c r="E28">
        <v>15</v>
      </c>
      <c r="F28">
        <v>15</v>
      </c>
      <c r="G28">
        <v>15</v>
      </c>
      <c r="H28">
        <v>15</v>
      </c>
      <c r="I28">
        <v>10</v>
      </c>
      <c r="J28">
        <v>10</v>
      </c>
      <c r="K28">
        <v>2</v>
      </c>
      <c r="L28">
        <v>7</v>
      </c>
      <c r="M28" s="14"/>
      <c r="N28" s="14"/>
      <c r="O28" s="14"/>
      <c r="P28" s="14"/>
      <c r="Q28" s="14"/>
      <c r="R28" s="14"/>
      <c r="S28" s="14"/>
      <c r="T28" s="14"/>
      <c r="U28" s="7"/>
      <c r="V28" s="7"/>
      <c r="W28" s="7"/>
      <c r="X28" s="7"/>
      <c r="Y28" s="7"/>
      <c r="Z28" s="7"/>
      <c r="AA28" s="7"/>
      <c r="AB28" s="7"/>
      <c r="AC28" s="7"/>
      <c r="AD28" s="7"/>
      <c r="AE28" s="7"/>
      <c r="AF28" s="7"/>
      <c r="AG28" s="7"/>
      <c r="AH28" s="7"/>
      <c r="AI28" s="7"/>
      <c r="AJ28" s="7"/>
      <c r="AK28" s="7"/>
      <c r="AL28" s="7"/>
      <c r="AM28" s="7"/>
      <c r="AN28" s="7"/>
      <c r="AO28" s="7"/>
    </row>
    <row r="29" spans="1:41" x14ac:dyDescent="0.35">
      <c r="A29" s="1" t="s">
        <v>31</v>
      </c>
      <c r="B29" s="21" t="s">
        <v>11</v>
      </c>
      <c r="C29" s="21" t="s">
        <v>11</v>
      </c>
      <c r="D29" t="s">
        <v>11</v>
      </c>
      <c r="E29" t="s">
        <v>11</v>
      </c>
      <c r="F29" t="s">
        <v>11</v>
      </c>
      <c r="G29" t="s">
        <v>11</v>
      </c>
      <c r="H29" t="s">
        <v>11</v>
      </c>
      <c r="I29" t="s">
        <v>11</v>
      </c>
      <c r="J29" t="s">
        <v>11</v>
      </c>
      <c r="K29" t="s">
        <v>11</v>
      </c>
      <c r="L29" t="s">
        <v>11</v>
      </c>
      <c r="M29" s="14"/>
      <c r="N29" s="14"/>
      <c r="O29" s="14"/>
      <c r="P29" s="14"/>
      <c r="Q29" s="14"/>
      <c r="R29" s="14"/>
      <c r="S29" s="14"/>
      <c r="T29" s="14"/>
      <c r="U29" s="7"/>
      <c r="V29" s="7"/>
      <c r="W29" s="7"/>
      <c r="X29" s="7"/>
      <c r="Y29" s="7"/>
      <c r="Z29" s="7"/>
      <c r="AA29" s="7"/>
      <c r="AB29" s="7"/>
      <c r="AC29" s="7"/>
      <c r="AD29" s="7"/>
      <c r="AE29" s="7"/>
      <c r="AF29" s="7"/>
      <c r="AG29" s="7"/>
      <c r="AH29" s="7"/>
      <c r="AI29" s="7"/>
      <c r="AJ29" s="7"/>
      <c r="AK29" s="7"/>
      <c r="AL29" s="7"/>
      <c r="AM29" s="7"/>
      <c r="AN29" s="7"/>
      <c r="AO29" s="7"/>
    </row>
    <row r="30" spans="1:41" x14ac:dyDescent="0.35">
      <c r="B30" s="14"/>
      <c r="C30" s="19"/>
      <c r="D30" s="14"/>
      <c r="E30" s="14"/>
      <c r="F30" s="14"/>
      <c r="G30" s="14"/>
      <c r="H30" s="14"/>
      <c r="I30" s="14"/>
      <c r="J30" s="14"/>
      <c r="K30" s="14"/>
      <c r="L30" s="14"/>
      <c r="M30" s="14"/>
      <c r="N30" s="14"/>
      <c r="O30" s="14"/>
      <c r="P30" s="14"/>
      <c r="Q30" s="14"/>
      <c r="R30" s="14"/>
      <c r="S30" s="14"/>
      <c r="T30" s="14"/>
      <c r="U30" s="7"/>
      <c r="V30" s="7"/>
      <c r="W30" s="7"/>
      <c r="X30" s="7"/>
      <c r="Y30" s="7"/>
      <c r="Z30" s="7"/>
      <c r="AA30" s="7"/>
      <c r="AB30" s="7"/>
      <c r="AC30" s="7"/>
      <c r="AD30" s="7"/>
      <c r="AE30" s="7"/>
      <c r="AF30" s="7"/>
      <c r="AG30" s="7"/>
      <c r="AH30" s="7"/>
      <c r="AI30" s="7"/>
      <c r="AJ30" s="7"/>
      <c r="AK30" s="7"/>
      <c r="AL30" s="7"/>
      <c r="AM30" s="7"/>
      <c r="AN30" s="7"/>
      <c r="AO30" s="7"/>
    </row>
    <row r="32" spans="1:41" s="5" customFormat="1" ht="15.5" x14ac:dyDescent="0.35">
      <c r="A32" s="9" t="s">
        <v>0</v>
      </c>
      <c r="B32" s="12">
        <f>B98</f>
        <v>15.16466453264173</v>
      </c>
      <c r="C32" s="12">
        <f t="shared" ref="C32:AO32" si="0">C98</f>
        <v>38.076197328313846</v>
      </c>
      <c r="D32" s="12">
        <f t="shared" si="0"/>
        <v>51.759820117256417</v>
      </c>
      <c r="E32" s="12">
        <f t="shared" si="0"/>
        <v>36.095921429990071</v>
      </c>
      <c r="F32" s="12">
        <f t="shared" si="0"/>
        <v>37.155814059145882</v>
      </c>
      <c r="G32" s="12">
        <f t="shared" si="0"/>
        <v>39.58696515836813</v>
      </c>
      <c r="H32" s="12">
        <f t="shared" si="0"/>
        <v>83.313801063991193</v>
      </c>
      <c r="I32" s="12">
        <f t="shared" si="0"/>
        <v>64.594565816533915</v>
      </c>
      <c r="J32" s="12">
        <f t="shared" si="0"/>
        <v>12.541890847568693</v>
      </c>
      <c r="K32" s="12">
        <f t="shared" si="0"/>
        <v>87.272299373272503</v>
      </c>
      <c r="L32" s="12">
        <f t="shared" si="0"/>
        <v>97.436660942155356</v>
      </c>
      <c r="M32" s="12">
        <f t="shared" si="0"/>
        <v>1.1942404515684621</v>
      </c>
      <c r="N32" s="12">
        <f t="shared" si="0"/>
        <v>1.1942404515684621</v>
      </c>
      <c r="O32" s="12">
        <f t="shared" si="0"/>
        <v>1.1942404515684621</v>
      </c>
      <c r="P32" s="12">
        <f t="shared" si="0"/>
        <v>1.1942404515684621</v>
      </c>
      <c r="Q32" s="12">
        <f t="shared" si="0"/>
        <v>1.1942404515684621</v>
      </c>
      <c r="R32" s="12">
        <f t="shared" si="0"/>
        <v>1.1942404515684621</v>
      </c>
      <c r="S32" s="12">
        <f t="shared" si="0"/>
        <v>1.1942404515684621</v>
      </c>
      <c r="T32" s="12">
        <f t="shared" si="0"/>
        <v>1.1942404515684621</v>
      </c>
      <c r="U32" s="12">
        <f t="shared" si="0"/>
        <v>1.1942404515684621</v>
      </c>
      <c r="V32" s="12">
        <f t="shared" si="0"/>
        <v>1.1942404515684621</v>
      </c>
      <c r="W32" s="12">
        <f t="shared" si="0"/>
        <v>1.1942404515684621</v>
      </c>
      <c r="X32" s="12">
        <f t="shared" si="0"/>
        <v>1.1942404515684621</v>
      </c>
      <c r="Y32" s="12">
        <f t="shared" si="0"/>
        <v>1.1942404515684621</v>
      </c>
      <c r="Z32" s="12">
        <f t="shared" si="0"/>
        <v>1.1942404515684621</v>
      </c>
      <c r="AA32" s="12">
        <f t="shared" si="0"/>
        <v>1.1942404515684621</v>
      </c>
      <c r="AB32" s="12">
        <f t="shared" si="0"/>
        <v>1.1942404515684621</v>
      </c>
      <c r="AC32" s="12">
        <f t="shared" si="0"/>
        <v>1.1942404515684621</v>
      </c>
      <c r="AD32" s="12">
        <f t="shared" si="0"/>
        <v>1.1942404515684621</v>
      </c>
      <c r="AE32" s="12">
        <f t="shared" si="0"/>
        <v>1.1942404515684621</v>
      </c>
      <c r="AF32" s="12">
        <f t="shared" si="0"/>
        <v>1.1942404515684621</v>
      </c>
      <c r="AG32" s="12">
        <f t="shared" si="0"/>
        <v>1.1942404515684621</v>
      </c>
      <c r="AH32" s="12">
        <f t="shared" si="0"/>
        <v>1.1942404515684621</v>
      </c>
      <c r="AI32" s="12">
        <f t="shared" si="0"/>
        <v>1.1942404515684621</v>
      </c>
      <c r="AJ32" s="12">
        <f t="shared" si="0"/>
        <v>1.1942404515684621</v>
      </c>
      <c r="AK32" s="12">
        <f t="shared" si="0"/>
        <v>1.1942404515684621</v>
      </c>
      <c r="AL32" s="12">
        <f t="shared" si="0"/>
        <v>1.1942404515684621</v>
      </c>
      <c r="AM32" s="12">
        <f t="shared" si="0"/>
        <v>1.1942404515684621</v>
      </c>
      <c r="AN32" s="12">
        <f t="shared" si="0"/>
        <v>1.1942404515684621</v>
      </c>
      <c r="AO32" s="12">
        <f t="shared" si="0"/>
        <v>1.1942404515684621</v>
      </c>
    </row>
    <row r="34" spans="2:20" s="10" customFormat="1" x14ac:dyDescent="0.35">
      <c r="B34" s="16"/>
      <c r="C34" s="16"/>
      <c r="D34" s="16"/>
      <c r="E34" s="16"/>
      <c r="F34" s="16"/>
      <c r="G34" s="16"/>
      <c r="H34" s="16"/>
      <c r="I34" s="16"/>
      <c r="J34" s="16"/>
      <c r="K34" s="16"/>
      <c r="L34" s="16"/>
      <c r="M34" s="16"/>
      <c r="N34" s="16"/>
      <c r="O34" s="16"/>
      <c r="P34" s="16"/>
      <c r="Q34" s="16"/>
      <c r="R34" s="16"/>
      <c r="S34" s="16"/>
      <c r="T34" s="16"/>
    </row>
    <row r="35" spans="2:20" s="10" customFormat="1" x14ac:dyDescent="0.35">
      <c r="B35" s="16"/>
      <c r="C35" s="16"/>
      <c r="D35" s="16"/>
      <c r="E35" s="16"/>
      <c r="F35" s="16"/>
      <c r="G35" s="16"/>
      <c r="H35" s="16"/>
      <c r="I35" s="16"/>
      <c r="J35" s="16"/>
      <c r="K35" s="16"/>
      <c r="L35" s="16"/>
      <c r="M35" s="16"/>
      <c r="N35" s="16"/>
      <c r="O35" s="16"/>
      <c r="P35" s="16"/>
      <c r="Q35" s="16"/>
      <c r="R35" s="16"/>
      <c r="S35" s="16"/>
      <c r="T35" s="16"/>
    </row>
    <row r="36" spans="2:20" s="10" customFormat="1" x14ac:dyDescent="0.35">
      <c r="B36" s="16"/>
      <c r="C36" s="16"/>
      <c r="D36" s="16"/>
      <c r="E36" s="16"/>
      <c r="F36" s="16"/>
      <c r="G36" s="16"/>
      <c r="H36" s="16"/>
      <c r="I36" s="16"/>
      <c r="J36" s="16"/>
      <c r="K36" s="16"/>
      <c r="L36" s="16"/>
      <c r="M36" s="16"/>
      <c r="N36" s="16"/>
      <c r="O36" s="16"/>
      <c r="P36" s="16"/>
      <c r="Q36" s="16"/>
      <c r="R36" s="16"/>
      <c r="S36" s="16"/>
      <c r="T36" s="16"/>
    </row>
    <row r="37" spans="2:20" s="10" customFormat="1" x14ac:dyDescent="0.35">
      <c r="B37" s="16"/>
      <c r="C37" s="16"/>
      <c r="D37" s="16"/>
      <c r="E37" s="16"/>
      <c r="F37" s="16"/>
      <c r="G37" s="16"/>
      <c r="H37" s="16"/>
      <c r="I37" s="16"/>
      <c r="J37" s="16"/>
      <c r="K37" s="16"/>
      <c r="L37" s="16"/>
      <c r="M37" s="16"/>
      <c r="N37" s="16"/>
      <c r="O37" s="16"/>
      <c r="P37" s="16"/>
      <c r="Q37" s="16"/>
      <c r="R37" s="16"/>
      <c r="S37" s="16"/>
      <c r="T37" s="16"/>
    </row>
    <row r="38" spans="2:20" s="10" customFormat="1" x14ac:dyDescent="0.35">
      <c r="B38" s="16"/>
      <c r="C38" s="16"/>
      <c r="D38" s="16"/>
      <c r="E38" s="16"/>
      <c r="F38" s="16"/>
      <c r="G38" s="16"/>
      <c r="H38" s="16"/>
      <c r="I38" s="16"/>
      <c r="J38" s="16"/>
      <c r="K38" s="16"/>
      <c r="L38" s="16"/>
      <c r="M38" s="16"/>
      <c r="N38" s="16"/>
      <c r="O38" s="16"/>
      <c r="P38" s="16"/>
      <c r="Q38" s="16"/>
      <c r="R38" s="16"/>
      <c r="S38" s="16"/>
      <c r="T38" s="16"/>
    </row>
    <row r="39" spans="2:20" s="10" customFormat="1" x14ac:dyDescent="0.35">
      <c r="B39" s="16"/>
      <c r="C39" s="16"/>
      <c r="D39" s="16"/>
      <c r="E39" s="16"/>
      <c r="F39" s="16"/>
      <c r="G39" s="16"/>
      <c r="H39" s="16"/>
      <c r="I39" s="16"/>
      <c r="J39" s="16"/>
      <c r="K39" s="16"/>
      <c r="L39" s="16"/>
      <c r="M39" s="16"/>
      <c r="N39" s="16"/>
      <c r="O39" s="16"/>
      <c r="P39" s="16"/>
      <c r="Q39" s="16"/>
      <c r="R39" s="16"/>
      <c r="S39" s="16"/>
      <c r="T39" s="16"/>
    </row>
    <row r="40" spans="2:20" s="10" customFormat="1" x14ac:dyDescent="0.35">
      <c r="B40" s="16"/>
      <c r="C40" s="16"/>
      <c r="D40" s="16"/>
      <c r="E40" s="16"/>
      <c r="F40" s="16"/>
      <c r="G40" s="16"/>
      <c r="H40" s="16"/>
      <c r="I40" s="16"/>
      <c r="J40" s="16"/>
      <c r="K40" s="16"/>
      <c r="L40" s="16"/>
      <c r="M40" s="16"/>
      <c r="N40" s="16"/>
      <c r="O40" s="16"/>
      <c r="P40" s="16"/>
      <c r="Q40" s="16"/>
      <c r="R40" s="16"/>
      <c r="S40" s="16"/>
      <c r="T40" s="16"/>
    </row>
    <row r="41" spans="2:20" s="10" customFormat="1" x14ac:dyDescent="0.35">
      <c r="B41" s="16"/>
      <c r="C41" s="16"/>
      <c r="D41" s="16"/>
      <c r="E41" s="16"/>
      <c r="F41" s="16"/>
      <c r="G41" s="16"/>
      <c r="H41" s="16"/>
      <c r="I41" s="16"/>
      <c r="J41" s="16"/>
      <c r="K41" s="16"/>
      <c r="L41" s="16"/>
      <c r="M41" s="16"/>
      <c r="N41" s="16"/>
      <c r="O41" s="16"/>
      <c r="P41" s="16"/>
      <c r="Q41" s="16"/>
      <c r="R41" s="16"/>
      <c r="S41" s="16"/>
      <c r="T41" s="16"/>
    </row>
    <row r="42" spans="2:20" s="10" customFormat="1" x14ac:dyDescent="0.35">
      <c r="B42" s="16"/>
      <c r="C42" s="16"/>
      <c r="D42" s="16"/>
      <c r="E42" s="16"/>
      <c r="F42" s="16"/>
      <c r="G42" s="16"/>
      <c r="H42" s="16"/>
      <c r="I42" s="16"/>
      <c r="J42" s="16"/>
      <c r="K42" s="16"/>
      <c r="L42" s="16"/>
      <c r="M42" s="16"/>
      <c r="N42" s="16"/>
      <c r="O42" s="16"/>
      <c r="P42" s="16"/>
      <c r="Q42" s="16"/>
      <c r="R42" s="16"/>
      <c r="S42" s="16"/>
      <c r="T42" s="16"/>
    </row>
    <row r="43" spans="2:20" s="10" customFormat="1" x14ac:dyDescent="0.35">
      <c r="B43" s="16"/>
      <c r="C43" s="16"/>
      <c r="D43" s="16"/>
      <c r="E43" s="16"/>
      <c r="F43" s="16"/>
      <c r="G43" s="16"/>
      <c r="H43" s="16"/>
      <c r="I43" s="16"/>
      <c r="J43" s="16"/>
      <c r="K43" s="16"/>
      <c r="L43" s="16"/>
      <c r="M43" s="16"/>
      <c r="N43" s="16"/>
      <c r="O43" s="16"/>
      <c r="P43" s="16"/>
      <c r="Q43" s="16"/>
      <c r="R43" s="16"/>
      <c r="S43" s="16"/>
      <c r="T43" s="16"/>
    </row>
    <row r="44" spans="2:20" s="10" customFormat="1" x14ac:dyDescent="0.35">
      <c r="B44" s="16"/>
      <c r="C44" s="16"/>
      <c r="D44" s="16"/>
      <c r="E44" s="16"/>
      <c r="F44" s="16"/>
      <c r="G44" s="16"/>
      <c r="H44" s="16"/>
      <c r="I44" s="16"/>
      <c r="J44" s="16"/>
      <c r="K44" s="16"/>
      <c r="L44" s="16"/>
      <c r="M44" s="16"/>
      <c r="N44" s="16"/>
      <c r="O44" s="16"/>
      <c r="P44" s="16"/>
      <c r="Q44" s="16"/>
      <c r="R44" s="16"/>
      <c r="S44" s="16"/>
      <c r="T44" s="16"/>
    </row>
    <row r="45" spans="2:20" s="10" customFormat="1" x14ac:dyDescent="0.35">
      <c r="B45" s="16"/>
      <c r="C45" s="16"/>
      <c r="D45" s="16"/>
      <c r="E45" s="16"/>
      <c r="F45" s="16"/>
      <c r="G45" s="16"/>
      <c r="H45" s="16"/>
      <c r="I45" s="16"/>
      <c r="J45" s="16"/>
      <c r="K45" s="16"/>
      <c r="L45" s="16"/>
      <c r="M45" s="16"/>
      <c r="N45" s="16"/>
      <c r="O45" s="16"/>
      <c r="P45" s="16"/>
      <c r="Q45" s="16"/>
      <c r="R45" s="16"/>
      <c r="S45" s="16"/>
      <c r="T45" s="16"/>
    </row>
    <row r="46" spans="2:20" s="10" customFormat="1" x14ac:dyDescent="0.35">
      <c r="B46" s="16"/>
      <c r="C46" s="16"/>
      <c r="D46" s="16"/>
      <c r="E46" s="16"/>
      <c r="F46" s="16"/>
      <c r="G46" s="16"/>
      <c r="H46" s="16"/>
      <c r="I46" s="16"/>
      <c r="J46" s="16"/>
      <c r="K46" s="16"/>
      <c r="L46" s="16"/>
      <c r="M46" s="16"/>
      <c r="N46" s="16"/>
      <c r="O46" s="16"/>
      <c r="P46" s="16"/>
      <c r="Q46" s="16"/>
      <c r="R46" s="16"/>
      <c r="S46" s="16"/>
      <c r="T46" s="16"/>
    </row>
    <row r="47" spans="2:20" s="10" customFormat="1" x14ac:dyDescent="0.35">
      <c r="B47" s="16"/>
      <c r="C47" s="16"/>
      <c r="D47" s="16"/>
      <c r="E47" s="16"/>
      <c r="F47" s="16"/>
      <c r="G47" s="16"/>
      <c r="H47" s="16"/>
      <c r="I47" s="16"/>
      <c r="J47" s="16"/>
      <c r="K47" s="16"/>
      <c r="L47" s="16"/>
      <c r="M47" s="16"/>
      <c r="N47" s="16"/>
      <c r="O47" s="16"/>
      <c r="P47" s="16"/>
      <c r="Q47" s="16"/>
      <c r="R47" s="16"/>
      <c r="S47" s="16"/>
      <c r="T47" s="16"/>
    </row>
    <row r="48" spans="2:20" s="10" customFormat="1" x14ac:dyDescent="0.35">
      <c r="B48" s="16"/>
      <c r="C48" s="16"/>
      <c r="D48" s="16"/>
      <c r="E48" s="16"/>
      <c r="F48" s="16"/>
      <c r="G48" s="16"/>
      <c r="H48" s="16"/>
      <c r="I48" s="16"/>
      <c r="J48" s="16"/>
      <c r="K48" s="16"/>
      <c r="L48" s="16"/>
      <c r="M48" s="16"/>
      <c r="N48" s="16"/>
      <c r="O48" s="16"/>
      <c r="P48" s="16"/>
      <c r="Q48" s="16"/>
      <c r="R48" s="16"/>
      <c r="S48" s="16"/>
      <c r="T48" s="16"/>
    </row>
    <row r="49" spans="2:20" s="10" customFormat="1" x14ac:dyDescent="0.35">
      <c r="B49" s="16"/>
      <c r="C49" s="16"/>
      <c r="D49" s="16"/>
      <c r="E49" s="16"/>
      <c r="F49" s="16"/>
      <c r="G49" s="16"/>
      <c r="H49" s="16"/>
      <c r="I49" s="16"/>
      <c r="J49" s="16"/>
      <c r="K49" s="16"/>
      <c r="L49" s="16"/>
      <c r="M49" s="16"/>
      <c r="N49" s="16"/>
      <c r="O49" s="16"/>
      <c r="P49" s="16"/>
      <c r="Q49" s="16"/>
      <c r="R49" s="16"/>
      <c r="S49" s="16"/>
      <c r="T49" s="16"/>
    </row>
    <row r="50" spans="2:20" s="10" customFormat="1" x14ac:dyDescent="0.35">
      <c r="B50" s="16"/>
      <c r="C50" s="16"/>
      <c r="D50" s="16"/>
      <c r="E50" s="16"/>
      <c r="F50" s="16"/>
      <c r="G50" s="16"/>
      <c r="H50" s="16"/>
      <c r="I50" s="16"/>
      <c r="J50" s="16"/>
      <c r="K50" s="16"/>
      <c r="L50" s="16"/>
      <c r="M50" s="16"/>
      <c r="N50" s="16"/>
      <c r="O50" s="16"/>
      <c r="P50" s="16"/>
      <c r="Q50" s="16"/>
      <c r="R50" s="16"/>
      <c r="S50" s="16"/>
      <c r="T50" s="16"/>
    </row>
    <row r="51" spans="2:20" s="10" customFormat="1" x14ac:dyDescent="0.35">
      <c r="B51" s="16"/>
      <c r="C51" s="16"/>
      <c r="D51" s="16"/>
      <c r="E51" s="16"/>
      <c r="F51" s="16"/>
      <c r="G51" s="16"/>
      <c r="H51" s="16"/>
      <c r="I51" s="16"/>
      <c r="J51" s="16"/>
      <c r="K51" s="16"/>
      <c r="L51" s="16"/>
      <c r="M51" s="16"/>
      <c r="N51" s="16"/>
      <c r="O51" s="16"/>
      <c r="P51" s="16"/>
      <c r="Q51" s="16"/>
      <c r="R51" s="16"/>
      <c r="S51" s="16"/>
      <c r="T51" s="16"/>
    </row>
    <row r="52" spans="2:20" s="10" customFormat="1" x14ac:dyDescent="0.35">
      <c r="B52" s="16"/>
      <c r="C52" s="16"/>
      <c r="D52" s="16"/>
      <c r="E52" s="16"/>
      <c r="F52" s="16"/>
      <c r="G52" s="16"/>
      <c r="H52" s="16"/>
      <c r="I52" s="16"/>
      <c r="J52" s="16"/>
      <c r="K52" s="16"/>
      <c r="L52" s="16"/>
      <c r="M52" s="16"/>
      <c r="N52" s="16"/>
      <c r="O52" s="16"/>
      <c r="P52" s="16"/>
      <c r="Q52" s="16"/>
      <c r="R52" s="16"/>
      <c r="S52" s="16"/>
      <c r="T52" s="16"/>
    </row>
    <row r="53" spans="2:20" s="10" customFormat="1" x14ac:dyDescent="0.35">
      <c r="B53" s="16"/>
      <c r="C53" s="16"/>
      <c r="D53" s="16"/>
      <c r="E53" s="16"/>
      <c r="F53" s="16"/>
      <c r="G53" s="16"/>
      <c r="H53" s="16"/>
      <c r="I53" s="16"/>
      <c r="J53" s="16"/>
      <c r="K53" s="16"/>
      <c r="L53" s="16"/>
      <c r="M53" s="16"/>
      <c r="N53" s="16"/>
      <c r="O53" s="16"/>
      <c r="P53" s="16"/>
      <c r="Q53" s="16"/>
      <c r="R53" s="16"/>
      <c r="S53" s="16"/>
      <c r="T53" s="16"/>
    </row>
    <row r="54" spans="2:20" s="10" customFormat="1" x14ac:dyDescent="0.35">
      <c r="B54" s="16"/>
      <c r="C54" s="16"/>
      <c r="D54" s="16"/>
      <c r="E54" s="16"/>
      <c r="F54" s="16"/>
      <c r="G54" s="16"/>
      <c r="H54" s="16"/>
      <c r="I54" s="16"/>
      <c r="J54" s="16"/>
      <c r="K54" s="16"/>
      <c r="L54" s="16"/>
      <c r="M54" s="16"/>
      <c r="N54" s="16"/>
      <c r="O54" s="16"/>
      <c r="P54" s="16"/>
      <c r="Q54" s="16"/>
      <c r="R54" s="16"/>
      <c r="S54" s="16"/>
      <c r="T54" s="16"/>
    </row>
    <row r="55" spans="2:20" s="10" customFormat="1" x14ac:dyDescent="0.35">
      <c r="B55" s="16"/>
      <c r="C55" s="16"/>
      <c r="D55" s="16"/>
      <c r="E55" s="16"/>
      <c r="F55" s="16"/>
      <c r="G55" s="16"/>
      <c r="H55" s="16"/>
      <c r="I55" s="16"/>
      <c r="J55" s="16"/>
      <c r="K55" s="16"/>
      <c r="L55" s="16"/>
      <c r="M55" s="16"/>
      <c r="N55" s="16"/>
      <c r="O55" s="16"/>
      <c r="P55" s="16"/>
      <c r="Q55" s="16"/>
      <c r="R55" s="16"/>
      <c r="S55" s="16"/>
      <c r="T55" s="16"/>
    </row>
    <row r="56" spans="2:20" s="10" customFormat="1" x14ac:dyDescent="0.35">
      <c r="B56" s="16"/>
      <c r="C56" s="16"/>
      <c r="D56" s="16"/>
      <c r="E56" s="16"/>
      <c r="F56" s="16"/>
      <c r="G56" s="16"/>
      <c r="H56" s="16"/>
      <c r="I56" s="16"/>
      <c r="J56" s="16"/>
      <c r="K56" s="16"/>
      <c r="L56" s="16"/>
      <c r="M56" s="16"/>
      <c r="N56" s="16"/>
      <c r="O56" s="16"/>
      <c r="P56" s="16"/>
      <c r="Q56" s="16"/>
      <c r="R56" s="16"/>
      <c r="S56" s="16"/>
      <c r="T56" s="16"/>
    </row>
    <row r="57" spans="2:20" s="10" customFormat="1" x14ac:dyDescent="0.35">
      <c r="B57" s="16"/>
      <c r="C57" s="16"/>
      <c r="D57" s="16"/>
      <c r="E57" s="16"/>
      <c r="F57" s="16"/>
      <c r="G57" s="16"/>
      <c r="H57" s="16"/>
      <c r="I57" s="16"/>
      <c r="J57" s="16"/>
      <c r="K57" s="16"/>
      <c r="L57" s="16"/>
      <c r="M57" s="16"/>
      <c r="N57" s="16"/>
      <c r="O57" s="16"/>
      <c r="P57" s="16"/>
      <c r="Q57" s="16"/>
      <c r="R57" s="16"/>
      <c r="S57" s="16"/>
      <c r="T57" s="16"/>
    </row>
    <row r="58" spans="2:20" s="10" customFormat="1" x14ac:dyDescent="0.35">
      <c r="B58" s="16"/>
      <c r="C58" s="16"/>
      <c r="D58" s="16"/>
      <c r="E58" s="16"/>
      <c r="F58" s="16"/>
      <c r="G58" s="16"/>
      <c r="H58" s="16"/>
      <c r="I58" s="16"/>
      <c r="J58" s="16"/>
      <c r="K58" s="16"/>
      <c r="L58" s="16"/>
      <c r="M58" s="16"/>
      <c r="N58" s="16"/>
      <c r="O58" s="16"/>
      <c r="P58" s="16"/>
      <c r="Q58" s="16"/>
      <c r="R58" s="16"/>
      <c r="S58" s="16"/>
      <c r="T58" s="16"/>
    </row>
    <row r="59" spans="2:20" s="10" customFormat="1" x14ac:dyDescent="0.35">
      <c r="B59" s="16"/>
      <c r="C59" s="16"/>
      <c r="D59" s="16"/>
      <c r="E59" s="16"/>
      <c r="F59" s="16"/>
      <c r="G59" s="16"/>
      <c r="H59" s="16"/>
      <c r="I59" s="16"/>
      <c r="J59" s="16"/>
      <c r="K59" s="16"/>
      <c r="L59" s="16"/>
      <c r="M59" s="16"/>
      <c r="N59" s="16"/>
      <c r="O59" s="16"/>
      <c r="P59" s="16"/>
      <c r="Q59" s="16"/>
      <c r="R59" s="16"/>
      <c r="S59" s="16"/>
      <c r="T59" s="16"/>
    </row>
    <row r="60" spans="2:20" s="10" customFormat="1" x14ac:dyDescent="0.35">
      <c r="B60" s="16"/>
      <c r="C60" s="16"/>
      <c r="D60" s="16"/>
      <c r="E60" s="16"/>
      <c r="F60" s="16"/>
      <c r="G60" s="16"/>
      <c r="H60" s="16"/>
      <c r="I60" s="16"/>
      <c r="J60" s="16"/>
      <c r="K60" s="16"/>
      <c r="L60" s="16"/>
      <c r="M60" s="16"/>
      <c r="N60" s="16"/>
      <c r="O60" s="16"/>
      <c r="P60" s="16"/>
      <c r="Q60" s="16"/>
      <c r="R60" s="16"/>
      <c r="S60" s="16"/>
      <c r="T60" s="16"/>
    </row>
    <row r="61" spans="2:20" s="10" customFormat="1" x14ac:dyDescent="0.35">
      <c r="B61" s="16"/>
      <c r="C61" s="16"/>
      <c r="D61" s="16"/>
      <c r="E61" s="16"/>
      <c r="F61" s="16"/>
      <c r="G61" s="16"/>
      <c r="H61" s="16"/>
      <c r="I61" s="16"/>
      <c r="J61" s="16"/>
      <c r="K61" s="16"/>
      <c r="L61" s="16"/>
      <c r="M61" s="16"/>
      <c r="N61" s="16"/>
      <c r="O61" s="16"/>
      <c r="P61" s="16"/>
      <c r="Q61" s="16"/>
      <c r="R61" s="16"/>
      <c r="S61" s="16"/>
      <c r="T61" s="16"/>
    </row>
    <row r="62" spans="2:20" s="10" customFormat="1" x14ac:dyDescent="0.35">
      <c r="B62" s="16"/>
      <c r="C62" s="16"/>
      <c r="D62" s="16"/>
      <c r="E62" s="16"/>
      <c r="F62" s="16"/>
      <c r="G62" s="16"/>
      <c r="H62" s="16"/>
      <c r="I62" s="16"/>
      <c r="J62" s="16"/>
      <c r="K62" s="16"/>
      <c r="L62" s="16"/>
      <c r="M62" s="16"/>
      <c r="N62" s="16"/>
      <c r="O62" s="16"/>
      <c r="P62" s="16"/>
      <c r="Q62" s="16"/>
      <c r="R62" s="16"/>
      <c r="S62" s="16"/>
      <c r="T62" s="16"/>
    </row>
    <row r="64" spans="2:20" ht="18" customHeight="1" x14ac:dyDescent="0.35"/>
    <row r="65" spans="1:41" x14ac:dyDescent="0.35">
      <c r="A65" s="1" t="s">
        <v>32</v>
      </c>
      <c r="B65" s="13">
        <f>IF(AND(B23&lt;10,B19&gt;=0.5,B19&lt;2,B24&lt;2),0.035,IF(AND(B23&lt;10,B19&lt;0.5,B24&lt;2),0.206,IF(AND(B23&lt;10,B28&gt;=1.5,B24&gt;=2,B21&lt;0.5),0.226,IF(AND(B23&gt;=10,B23&lt;28,B17&lt;1.5,B19&lt;17.5,B24&lt;4,B20&gt;=0.5,B27&gt;=5),0.226,IF(AND(B23&gt;=43,B23&lt;93,B25&lt;2,B26&gt;=3),0.226,IF(AND(B23&lt;10,B19&gt;=2,B24&lt;2,B14&lt;0.5),0.256,IF(AND(B23&gt;=10,B23&lt;28,B17&lt;2.5,B19&gt;=17.5),0.292,IF(AND(B23&gt;=10,B23&lt;28,B17&lt;2.5,B19&lt;17.5,B24&gt;=4,B20&gt;=0.5),0.312,IF(AND(B23&gt;=28,B23&lt;43,B17&lt;2.5,B14&gt;=22.5),0.312,IF(AND(B23&gt;=10,B23&lt;28,B17&gt;=2.5,B24&lt;3),0.322,IF(AND(B23&lt;10,B28&lt;1.5,B24&gt;=2,B14&gt;=1.5),0.354,IF(AND(B23&lt;10,B19&gt;=2,B24&lt;2,B14&gt;=0.5),0.374,IF(AND(B23&lt;10,B28&gt;=1.5,B24&gt;=2,B21&gt;=0.5),0.396,IF(AND(B23&gt;=10,B23&lt;28,B28&gt;=1.5,B17&lt;1.5,B19&lt;7.5,B24&lt;4,B20&gt;=0.5,B27&lt;5),0.406,IF(AND(B23&gt;=10,B23&lt;28,B17&lt;2.5,B19&lt;17.5,B20&lt;0.5),0.448,IF(AND(B23&gt;=43,B23&lt;93,B28&lt;2.5,B17&lt;0.25,B25&gt;=2,B25&lt;7,B19&lt;57.5,B26&gt;=12,B21&gt;=3),0.464,IF(AND(B23&gt;=10,B23&lt;28,B28&lt;1.5,B17&lt;1.5,B19&lt;4.5,B24&lt;4,B20&gt;=0.5,B27&lt;5),0.5,IF(AND(B23&gt;=28,B23&lt;43,B17&lt;0.25,B14&lt;22.5),0.541,IF(AND(B23&gt;=43,B23&lt;93,B28&lt;2.5,B17&lt;0.25,B25&gt;=7),0.56,IF(AND(B23&lt;10,B28&lt;1.5,B24&gt;=2,B14&lt;1.5),0.609,IF(AND(B23&gt;=43,B23&lt;93,B28&lt;2.5,B17&lt;0.25,B25&gt;=2,B25&lt;3,B19&lt;85,B26&lt;3,B21&lt;3,B22&lt;33),0.628,IF(AND(B23&gt;=10,B23&lt;28,B17&lt;1.5,B19&gt;=7.5,B19&lt;17.5,B24&lt;4,B20&gt;=0.5,B27&lt;5),0.644,IF(AND(B23&gt;=28,B23&lt;43,B17&gt;=0.25,B17&lt;2.5,B25&gt;=5,B14&lt;22.5),0.659,IF(AND(B23&gt;=43,B23&lt;93,B25&lt;2,B20&lt;2.5,B26&lt;3),0.665,IF(AND(B23&gt;=53,B23&lt;93,B28&gt;=8.5,B25&gt;=2,B20&gt;=2.5),0.699,IF(AND(B23&gt;=43,B23&lt;53,B28&gt;=2.5,B25&gt;=2,B18&lt;1.5),0.731,IF(AND(B23&gt;=10,B23&lt;28,B28&lt;1.5,B17&lt;1.5,B19&gt;=4.5,B19&lt;7.5,B24&lt;4,B20&gt;=0.5,B27&lt;5),0.735,IF(AND(B23&gt;=43,B23&lt;93,B28&lt;2.5,B17&gt;=0.25,B25&gt;=2,B19&lt;45,B26&lt;13),0.748,IF(AND(B23&gt;=28,B23&lt;43,B17&gt;=0.25,B17&lt;2.5,B25&lt;5,B14&lt;22.5),0.772,IF(AND(B23&gt;=28,B23&lt;43,B17&gt;=2.5,B24&lt;3),0.773,IF(AND(B23&gt;=43,B23&lt;93,B28&lt;2.5,B17&lt;0.25,B25&gt;=2,B25&lt;3,B19&gt;=85,B26&lt;3,B21&lt;3,B22&lt;33),0.785,IF(AND(B23&gt;=43,B23&lt;93,B28&lt;2.5,B17&lt;0.25,B25&gt;=2,B25&lt;3,B26&gt;=3,B21&lt;3,B22&lt;33),0.808,IF(AND(B23&gt;=53,B23&lt;93,B28&gt;=2.5,B28&lt;8.5,B25&gt;=2,B25&lt;3,B19&lt;40,B20&gt;=2.5),0.835,IF(AND(B23&gt;=43,B23&lt;93,B28&lt;2.5,B17&lt;0.25,B25&gt;=3,B25&lt;7,B21&lt;3,B22&lt;33),0.856,IF(AND(B23&gt;=53,B23&lt;93,B28&gt;=2.5,B28&lt;8.5,B25&gt;=2,B19&gt;=40,B20&gt;=2.5),0.869,IF(AND(B23&gt;=43,B23&lt;93,B28&lt;2.5,B17&gt;=0.25,B25&gt;=2,B19&gt;=45,B19&lt;57.5,B26&lt;13),0.869,IF(AND(B23&gt;=43,B23&lt;93,B28&lt;2.5,B17&lt;0.25,B25&gt;=2,B25&lt;7,B19&lt;57.5,B26&lt;12,B21&gt;=3),0.887,IF(AND(B23&gt;=43,B23&lt;53,B28&gt;=2.5,B25&gt;=2,B18&gt;=1.5),0.898,IF(AND(B23&gt;=10,B23&lt;28,B17&gt;=1.5,B17&lt;2.5,B19&lt;17.5,B24&lt;4,B20&gt;=0.5),0.991,IF(AND(B23&gt;=43,B23&lt;93,B25&lt;2,B20&gt;=2.5,B26&lt;3),0.991,IF(AND(B23&gt;=43,B23&lt;93,B28&lt;2.5,B17&lt;0.25,B25&gt;=2,B25&lt;7,B21&lt;3,B22&gt;=33),0.991,IF(AND(B23&gt;=43,B23&lt;93,B28&lt;2.5,B17&gt;=0.25,B25&gt;=2,B19&gt;=57.5),1.02,IF(AND(B23&gt;=43,B23&lt;93,B28&lt;2.5,B17&gt;=0.25,B25&gt;=2,B19&lt;57.5,B26&gt;=13),1.068,IF(AND(B23&gt;=43,B23&lt;93,B28&lt;2.5,B17&lt;0.25,B25&gt;=2,B25&lt;7,B19&gt;=57.5,B21&gt;=3),1.088,IF(AND(B23&gt;=53,B23&lt;63,B28&gt;=2.5,B25&gt;=2,B20&lt;2.5),1.095,IF(AND(B23&gt;=53,B23&lt;93,B28&gt;=2.5,B28&lt;8.5,B25&gt;=3,B19&lt;40,B20&gt;=2.5),1.11,IF(AND(B23&gt;=93,B28&lt;4.5),1.19,IF(AND(B23&gt;=63,B23&lt;93,B28&gt;=2.5,B25&gt;=2,B20&lt;2.5),1.202,IF(AND(B23&gt;=93,B28&gt;=4.5),1.4,IF(AND(B23&gt;=10,B23&lt;43,B17&gt;=2.5,B24&gt;=3),1.458,""))))))))))))))))))))))))))))))))))))))))))))))))))</f>
        <v>0.77300000000000002</v>
      </c>
      <c r="C65" s="13">
        <f t="shared" ref="C65:AO65" si="1">IF(AND(C23&lt;10,C19&gt;=0.5,C19&lt;2,C24&lt;2),0.035,IF(AND(C23&lt;10,C19&lt;0.5,C24&lt;2),0.206,IF(AND(C23&lt;10,C28&gt;=1.5,C24&gt;=2,C21&lt;0.5),0.226,IF(AND(C23&gt;=10,C23&lt;28,C17&lt;1.5,C19&lt;17.5,C24&lt;4,C20&gt;=0.5,C27&gt;=5),0.226,IF(AND(C23&gt;=43,C23&lt;93,C25&lt;2,C26&gt;=3),0.226,IF(AND(C23&lt;10,C19&gt;=2,C24&lt;2,C14&lt;0.5),0.256,IF(AND(C23&gt;=10,C23&lt;28,C17&lt;2.5,C19&gt;=17.5),0.292,IF(AND(C23&gt;=10,C23&lt;28,C17&lt;2.5,C19&lt;17.5,C24&gt;=4,C20&gt;=0.5),0.312,IF(AND(C23&gt;=28,C23&lt;43,C17&lt;2.5,C14&gt;=22.5),0.312,IF(AND(C23&gt;=10,C23&lt;28,C17&gt;=2.5,C24&lt;3),0.322,IF(AND(C23&lt;10,C28&lt;1.5,C24&gt;=2,C14&gt;=1.5),0.354,IF(AND(C23&lt;10,C19&gt;=2,C24&lt;2,C14&gt;=0.5),0.374,IF(AND(C23&lt;10,C28&gt;=1.5,C24&gt;=2,C21&gt;=0.5),0.396,IF(AND(C23&gt;=10,C23&lt;28,C28&gt;=1.5,C17&lt;1.5,C19&lt;7.5,C24&lt;4,C20&gt;=0.5,C27&lt;5),0.406,IF(AND(C23&gt;=10,C23&lt;28,C17&lt;2.5,C19&lt;17.5,C20&lt;0.5),0.448,IF(AND(C23&gt;=43,C23&lt;93,C28&lt;2.5,C17&lt;0.25,C25&gt;=2,C25&lt;7,C19&lt;57.5,C26&gt;=12,C21&gt;=3),0.464,IF(AND(C23&gt;=10,C23&lt;28,C28&lt;1.5,C17&lt;1.5,C19&lt;4.5,C24&lt;4,C20&gt;=0.5,C27&lt;5),0.5,IF(AND(C23&gt;=28,C23&lt;43,C17&lt;0.25,C14&lt;22.5),0.541,IF(AND(C23&gt;=43,C23&lt;93,C28&lt;2.5,C17&lt;0.25,C25&gt;=7),0.56,IF(AND(C23&lt;10,C28&lt;1.5,C24&gt;=2,C14&lt;1.5),0.609,IF(AND(C23&gt;=43,C23&lt;93,C28&lt;2.5,C17&lt;0.25,C25&gt;=2,C25&lt;3,C19&lt;85,C26&lt;3,C21&lt;3,C22&lt;33),0.628,IF(AND(C23&gt;=10,C23&lt;28,C17&lt;1.5,C19&gt;=7.5,C19&lt;17.5,C24&lt;4,C20&gt;=0.5,C27&lt;5),0.644,IF(AND(C23&gt;=28,C23&lt;43,C17&gt;=0.25,C17&lt;2.5,C25&gt;=5,C14&lt;22.5),0.659,IF(AND(C23&gt;=43,C23&lt;93,C25&lt;2,C20&lt;2.5,C26&lt;3),0.665,IF(AND(C23&gt;=53,C23&lt;93,C28&gt;=8.5,C25&gt;=2,C20&gt;=2.5),0.699,IF(AND(C23&gt;=43,C23&lt;53,C28&gt;=2.5,C25&gt;=2,C18&lt;1.5),0.731,IF(AND(C23&gt;=10,C23&lt;28,C28&lt;1.5,C17&lt;1.5,C19&gt;=4.5,C19&lt;7.5,C24&lt;4,C20&gt;=0.5,C27&lt;5),0.735,IF(AND(C23&gt;=43,C23&lt;93,C28&lt;2.5,C17&gt;=0.25,C25&gt;=2,C19&lt;45,C26&lt;13),0.748,IF(AND(C23&gt;=28,C23&lt;43,C17&gt;=0.25,C17&lt;2.5,C25&lt;5,C14&lt;22.5),0.772,IF(AND(C23&gt;=28,C23&lt;43,C17&gt;=2.5,C24&lt;3),0.773,IF(AND(C23&gt;=43,C23&lt;93,C28&lt;2.5,C17&lt;0.25,C25&gt;=2,C25&lt;3,C19&gt;=85,C26&lt;3,C21&lt;3,C22&lt;33),0.785,IF(AND(C23&gt;=43,C23&lt;93,C28&lt;2.5,C17&lt;0.25,C25&gt;=2,C25&lt;3,C26&gt;=3,C21&lt;3,C22&lt;33),0.808,IF(AND(C23&gt;=53,C23&lt;93,C28&gt;=2.5,C28&lt;8.5,C25&gt;=2,C25&lt;3,C19&lt;40,C20&gt;=2.5),0.835,IF(AND(C23&gt;=43,C23&lt;93,C28&lt;2.5,C17&lt;0.25,C25&gt;=3,C25&lt;7,C21&lt;3,C22&lt;33),0.856,IF(AND(C23&gt;=53,C23&lt;93,C28&gt;=2.5,C28&lt;8.5,C25&gt;=2,C19&gt;=40,C20&gt;=2.5),0.869,IF(AND(C23&gt;=43,C23&lt;93,C28&lt;2.5,C17&gt;=0.25,C25&gt;=2,C19&gt;=45,C19&lt;57.5,C26&lt;13),0.869,IF(AND(C23&gt;=43,C23&lt;93,C28&lt;2.5,C17&lt;0.25,C25&gt;=2,C25&lt;7,C19&lt;57.5,C26&lt;12,C21&gt;=3),0.887,IF(AND(C23&gt;=43,C23&lt;53,C28&gt;=2.5,C25&gt;=2,C18&gt;=1.5),0.898,IF(AND(C23&gt;=10,C23&lt;28,C17&gt;=1.5,C17&lt;2.5,C19&lt;17.5,C24&lt;4,C20&gt;=0.5),0.991,IF(AND(C23&gt;=43,C23&lt;93,C25&lt;2,C20&gt;=2.5,C26&lt;3),0.991,IF(AND(C23&gt;=43,C23&lt;93,C28&lt;2.5,C17&lt;0.25,C25&gt;=2,C25&lt;7,C21&lt;3,C22&gt;=33),0.991,IF(AND(C23&gt;=43,C23&lt;93,C28&lt;2.5,C17&gt;=0.25,C25&gt;=2,C19&gt;=57.5),1.02,IF(AND(C23&gt;=43,C23&lt;93,C28&lt;2.5,C17&gt;=0.25,C25&gt;=2,C19&lt;57.5,C26&gt;=13),1.068,IF(AND(C23&gt;=43,C23&lt;93,C28&lt;2.5,C17&lt;0.25,C25&gt;=2,C25&lt;7,C19&gt;=57.5,C21&gt;=3),1.088,IF(AND(C23&gt;=53,C23&lt;63,C28&gt;=2.5,C25&gt;=2,C20&lt;2.5),1.095,IF(AND(C23&gt;=53,C23&lt;93,C28&gt;=2.5,C28&lt;8.5,C25&gt;=3,C19&lt;40,C20&gt;=2.5),1.11,IF(AND(C23&gt;=93,C28&lt;4.5),1.19,IF(AND(C23&gt;=63,C23&lt;93,C28&gt;=2.5,C25&gt;=2,C20&lt;2.5),1.202,IF(AND(C23&gt;=93,C28&gt;=4.5),1.4,IF(AND(C23&gt;=10,C23&lt;43,C17&gt;=2.5,C24&gt;=3),1.458,""))))))))))))))))))))))))))))))))))))))))))))))))))</f>
        <v>0.73099999999999998</v>
      </c>
      <c r="D65" s="13">
        <f t="shared" si="1"/>
        <v>0.89800000000000002</v>
      </c>
      <c r="E65" s="13">
        <f t="shared" si="1"/>
        <v>0.77300000000000002</v>
      </c>
      <c r="F65" s="13">
        <f t="shared" si="1"/>
        <v>0.65900000000000003</v>
      </c>
      <c r="G65" s="13">
        <f t="shared" si="1"/>
        <v>0.77200000000000002</v>
      </c>
      <c r="H65" s="13">
        <f t="shared" si="1"/>
        <v>1.202</v>
      </c>
      <c r="I65" s="13">
        <f t="shared" si="1"/>
        <v>0.89800000000000002</v>
      </c>
      <c r="J65" s="13">
        <f t="shared" si="1"/>
        <v>0.22600000000000001</v>
      </c>
      <c r="K65" s="13">
        <f t="shared" si="1"/>
        <v>1.19</v>
      </c>
      <c r="L65" s="13">
        <f t="shared" si="1"/>
        <v>1.4</v>
      </c>
      <c r="M65" s="13">
        <f t="shared" si="1"/>
        <v>0.20599999999999999</v>
      </c>
      <c r="N65" s="13">
        <f t="shared" si="1"/>
        <v>0.20599999999999999</v>
      </c>
      <c r="O65" s="13">
        <f t="shared" si="1"/>
        <v>0.20599999999999999</v>
      </c>
      <c r="P65" s="13">
        <f t="shared" si="1"/>
        <v>0.20599999999999999</v>
      </c>
      <c r="Q65" s="13">
        <f t="shared" si="1"/>
        <v>0.20599999999999999</v>
      </c>
      <c r="R65" s="13">
        <f t="shared" si="1"/>
        <v>0.20599999999999999</v>
      </c>
      <c r="S65" s="13">
        <f t="shared" si="1"/>
        <v>0.20599999999999999</v>
      </c>
      <c r="T65" s="13">
        <f t="shared" si="1"/>
        <v>0.20599999999999999</v>
      </c>
      <c r="U65" s="13">
        <f t="shared" si="1"/>
        <v>0.20599999999999999</v>
      </c>
      <c r="V65" s="13">
        <f t="shared" si="1"/>
        <v>0.20599999999999999</v>
      </c>
      <c r="W65" s="13">
        <f t="shared" si="1"/>
        <v>0.20599999999999999</v>
      </c>
      <c r="X65" s="13">
        <f t="shared" si="1"/>
        <v>0.20599999999999999</v>
      </c>
      <c r="Y65" s="13">
        <f t="shared" si="1"/>
        <v>0.20599999999999999</v>
      </c>
      <c r="Z65" s="13">
        <f t="shared" si="1"/>
        <v>0.20599999999999999</v>
      </c>
      <c r="AA65" s="13">
        <f t="shared" si="1"/>
        <v>0.20599999999999999</v>
      </c>
      <c r="AB65" s="13">
        <f t="shared" si="1"/>
        <v>0.20599999999999999</v>
      </c>
      <c r="AC65" s="13">
        <f t="shared" si="1"/>
        <v>0.20599999999999999</v>
      </c>
      <c r="AD65" s="13">
        <f t="shared" si="1"/>
        <v>0.20599999999999999</v>
      </c>
      <c r="AE65" s="13">
        <f t="shared" si="1"/>
        <v>0.20599999999999999</v>
      </c>
      <c r="AF65" s="13">
        <f t="shared" si="1"/>
        <v>0.20599999999999999</v>
      </c>
      <c r="AG65" s="13">
        <f t="shared" si="1"/>
        <v>0.20599999999999999</v>
      </c>
      <c r="AH65" s="13">
        <f t="shared" si="1"/>
        <v>0.20599999999999999</v>
      </c>
      <c r="AI65" s="13">
        <f t="shared" si="1"/>
        <v>0.20599999999999999</v>
      </c>
      <c r="AJ65" s="13">
        <f t="shared" si="1"/>
        <v>0.20599999999999999</v>
      </c>
      <c r="AK65" s="13">
        <f t="shared" si="1"/>
        <v>0.20599999999999999</v>
      </c>
      <c r="AL65" s="13">
        <f t="shared" si="1"/>
        <v>0.20599999999999999</v>
      </c>
      <c r="AM65" s="13">
        <f t="shared" si="1"/>
        <v>0.20599999999999999</v>
      </c>
      <c r="AN65" s="13">
        <f t="shared" si="1"/>
        <v>0.20599999999999999</v>
      </c>
      <c r="AO65" s="13">
        <f t="shared" si="1"/>
        <v>0.20599999999999999</v>
      </c>
    </row>
    <row r="66" spans="1:41" x14ac:dyDescent="0.35">
      <c r="A66" s="1" t="s">
        <v>33</v>
      </c>
      <c r="B66" s="13">
        <f>IF(AND(B23&lt;10,B19&lt;2,B24&lt;2),0.11,IF(AND(B23&gt;=10,B23&lt;28,B19&lt;22.5,B14&gt;=1.5,B14&lt;9.5,B26&gt;=1,B16&gt;=0.5,B18&gt;=2),0.17,IF(AND(B23&gt;=10,B23&lt;28,B19&gt;=22.5,B14&lt;9.5),0.28,IF(AND(B23&lt;10,B19&gt;=2,B24&lt;2),0.31,IF(AND(B23&gt;=5,B23&lt;10,B26&lt;6,B24&gt;=2),0.31,IF(AND(B23&gt;=28,B23&lt;48,B19&lt;3),0.38,IF(AND(B23&gt;=10,B23&lt;28,B19&lt;22.5,B25&lt;9,B14&lt;1.5,B28&gt;=0.5),0.39,IF(AND(B23&gt;=10,B23&lt;28,B20&lt;0.5,B19&lt;22.5,B25&lt;9,B14&lt;1.5,B28&lt;0.5),0.39,IF(AND(B23&gt;=28,B23&lt;48,B20&lt;12.5,B19&gt;=3,B17&gt;=12.5),0.4,IF(AND(B23&gt;=48,B23&lt;93,B20&lt;11.5,B17&lt;1.5,B25&lt;6,B28&gt;=8.5),0.4,IF(AND(B23&gt;=48,B23&lt;93,B20&lt;11.5,B17&lt;1.5,B25&lt;6,B26&gt;=14,B28&lt;8.5),0.46,IF(AND(B23&gt;=10,B23&lt;28,B19&lt;22.5,B14&gt;=1.5,B14&lt;9.5,B26&gt;=1,B16&gt;=0.5,B18&lt;2),0.49,IF(AND(B23&gt;=5,B23&lt;10,B26&gt;=6,B24&gt;=2),0.49,IF(AND(B23&gt;=10,B23&lt;28,B20&gt;=0.5,B19&lt;7.5,B25&lt;9,B14&lt;1.5,B28&lt;0.5),0.49,IF(AND(B23&gt;=28,B23&lt;48,B20&gt;=12.5,B19&gt;=3),0.51,IF(AND(B23&gt;=28,B23&lt;48,B20&lt;12.5,B19&gt;=3,B17&lt;0.75,B22&lt;0.25,B21&lt;11),0.53,IF(AND(B23&lt;5,B24&gt;=2),0.56,IF(AND(B23&gt;=10,B23&lt;28,B19&lt;22.5,B14&gt;=1.5,B14&lt;9.5,B26&gt;=1,B16&lt;0.5),0.59,IF(AND(B23&gt;=48,B23&lt;93,B20&gt;=11.5,B20&lt;17.5,B17&lt;1.5),0.61,IF(AND(B23&gt;=10,B23&lt;28,B19&lt;22.5,B25&gt;=9,B14&lt;1.5),0.63,IF(AND(B23&gt;=28,B23&lt;48,B20&lt;12.5,B19&gt;=3,B17&gt;=0.75,B17&lt;12.5,B22&gt;=4.5,B21&lt;11),0.64,IF(AND(B23&gt;=48,B23&lt;58,B20&lt;11.5,B19&gt;=42.5,B17&lt;1.5,B25&gt;=6),0.65,IF(AND(B23&gt;=28,B23&lt;48,B20&lt;12.5,B19&gt;=3,B17&lt;0.75,B22&gt;=0.25,B21&lt;11),0.69,IF(AND(B23&gt;=48,B23&lt;93,B20&lt;11.5,B17&lt;1.5,B25&lt;6,B26&lt;5,B28&gt;=0.25,B28&lt;8.5,B16&lt;0.25),0.7,IF(AND(B23&gt;=28,B23&lt;48,B20&lt;12.5,B19&gt;=3,B17&lt;12.5,B21&gt;=11),0.78,IF(AND(B23&gt;=10,B23&lt;28,B19&lt;22.5,B14&gt;=1.5,B14&lt;9.5,B26&lt;1),0.79,IF(AND(B23&gt;=48,B23&lt;93,B20&lt;11.5,B19&gt;=82.5,B17&lt;1.5,B25&lt;6,B26&lt;14,B28&lt;0.25),0.79,IF(AND(B23&gt;=48,B23&lt;93,B20&lt;17.5,B17&gt;=1.5,B22&gt;=12),0.79,IF(AND(B23&gt;=28,B23&lt;48,B20&lt;12.5,B19&gt;=3,B17&gt;=0.75,B17&lt;12.5,B22&lt;4.5,B21&lt;11),0.79,IF(AND(B23&gt;=58,B23&lt;93,B20&lt;11.5,B17&gt;=0.5,B17&lt;1.5,B25&gt;=6,B14&gt;=1.5),0.83,IF(AND(B23&gt;=48,B23&lt;93,B20&lt;11.5,B17&lt;1.5,B25&lt;6,B26&lt;5,B28&gt;=0.25,B28&lt;8.5,B16&gt;=0.25),0.85,IF(AND(B23&gt;=48,B23&lt;58,B20&lt;11.5,B19&lt;42.5,B17&lt;1.5,B25&gt;=6),0.88,IF(AND(B23&gt;=93,B16&lt;0.75,B22&gt;=9),0.89,IF(AND(B23&gt;=48,B23&lt;93,B20&lt;11.5,B17&lt;1.5,B25&lt;6,B26&gt;=5,B26&lt;14,B28&gt;=0.25,B28&lt;8.5),0.89,IF(AND(B23&gt;=48,B23&lt;93,B20&lt;11.5,B19&lt;82.5,B17&lt;1.5,B25&lt;6,B26&lt;14,B28&lt;0.25),0.93,IF(AND(B23&gt;=10,B23&lt;28,B20&gt;=0.5,B19&gt;=7.5,B19&lt;22.5,B25&lt;9,B14&lt;1.5,B28&lt;0.5),0.93,IF(AND(B23&gt;=48,B23&lt;93,B20&lt;17.5,B17&gt;=1.5,B22&lt;12),1.04,IF(AND(B23&gt;=58,B23&lt;93,B20&lt;11.5,B17&lt;1.5,B25&gt;=8,B14&lt;1.5),1.05,IF(AND(B23&gt;=58,B23&lt;93,B20&lt;11.5,B17&lt;0.5,B25&gt;=6,B14&gt;=1.5),1.07,IF(AND(B23&gt;=48,B23&lt;93,B20&gt;=17.5),1.1,IF(AND(B23&gt;=10,B23&lt;28,B14&gt;=9.5),1.17,IF(AND(B23&gt;=58,B23&lt;93,B20&lt;11.5,B17&lt;1.5,B25&gt;=6,B25&lt;8,B14&lt;1.5),1.18,IF(AND(B23&gt;=93,B16&lt;0.75,B22&lt;9),1.2,IF(AND(B23&gt;=93,B16&gt;=0.75),1.39,""))))))))))))))))))))))))))))))))))))))))))))</f>
        <v>0.4</v>
      </c>
      <c r="C66" s="13">
        <f t="shared" ref="C66:AO66" si="2">IF(AND(C23&lt;10,C19&lt;2,C24&lt;2),0.11,IF(AND(C23&gt;=10,C23&lt;28,C19&lt;22.5,C14&gt;=1.5,C14&lt;9.5,C26&gt;=1,C16&gt;=0.5,C18&gt;=2),0.17,IF(AND(C23&gt;=10,C23&lt;28,C19&gt;=22.5,C14&lt;9.5),0.28,IF(AND(C23&lt;10,C19&gt;=2,C24&lt;2),0.31,IF(AND(C23&gt;=5,C23&lt;10,C26&lt;6,C24&gt;=2),0.31,IF(AND(C23&gt;=28,C23&lt;48,C19&lt;3),0.38,IF(AND(C23&gt;=10,C23&lt;28,C19&lt;22.5,C25&lt;9,C14&lt;1.5,C28&gt;=0.5),0.39,IF(AND(C23&gt;=10,C23&lt;28,C20&lt;0.5,C19&lt;22.5,C25&lt;9,C14&lt;1.5,C28&lt;0.5),0.39,IF(AND(C23&gt;=28,C23&lt;48,C20&lt;12.5,C19&gt;=3,C17&gt;=12.5),0.4,IF(AND(C23&gt;=48,C23&lt;93,C20&lt;11.5,C17&lt;1.5,C25&lt;6,C28&gt;=8.5),0.4,IF(AND(C23&gt;=48,C23&lt;93,C20&lt;11.5,C17&lt;1.5,C25&lt;6,C26&gt;=14,C28&lt;8.5),0.46,IF(AND(C23&gt;=10,C23&lt;28,C19&lt;22.5,C14&gt;=1.5,C14&lt;9.5,C26&gt;=1,C16&gt;=0.5,C18&lt;2),0.49,IF(AND(C23&gt;=5,C23&lt;10,C26&gt;=6,C24&gt;=2),0.49,IF(AND(C23&gt;=10,C23&lt;28,C20&gt;=0.5,C19&lt;7.5,C25&lt;9,C14&lt;1.5,C28&lt;0.5),0.49,IF(AND(C23&gt;=28,C23&lt;48,C20&gt;=12.5,C19&gt;=3),0.51,IF(AND(C23&gt;=28,C23&lt;48,C20&lt;12.5,C19&gt;=3,C17&lt;0.75,C22&lt;0.25,C21&lt;11),0.53,IF(AND(C23&lt;5,C24&gt;=2),0.56,IF(AND(C23&gt;=10,C23&lt;28,C19&lt;22.5,C14&gt;=1.5,C14&lt;9.5,C26&gt;=1,C16&lt;0.5),0.59,IF(AND(C23&gt;=48,C23&lt;93,C20&gt;=11.5,C20&lt;17.5,C17&lt;1.5),0.61,IF(AND(C23&gt;=10,C23&lt;28,C19&lt;22.5,C25&gt;=9,C14&lt;1.5),0.63,IF(AND(C23&gt;=28,C23&lt;48,C20&lt;12.5,C19&gt;=3,C17&gt;=0.75,C17&lt;12.5,C22&gt;=4.5,C21&lt;11),0.64,IF(AND(C23&gt;=48,C23&lt;58,C20&lt;11.5,C19&gt;=42.5,C17&lt;1.5,C25&gt;=6),0.65,IF(AND(C23&gt;=28,C23&lt;48,C20&lt;12.5,C19&gt;=3,C17&lt;0.75,C22&gt;=0.25,C21&lt;11),0.69,IF(AND(C23&gt;=48,C23&lt;93,C20&lt;11.5,C17&lt;1.5,C25&lt;6,C26&lt;5,C28&gt;=0.25,C28&lt;8.5,C16&lt;0.25),0.7,IF(AND(C23&gt;=28,C23&lt;48,C20&lt;12.5,C19&gt;=3,C17&lt;12.5,C21&gt;=11),0.78,IF(AND(C23&gt;=10,C23&lt;28,C19&lt;22.5,C14&gt;=1.5,C14&lt;9.5,C26&lt;1),0.79,IF(AND(C23&gt;=48,C23&lt;93,C20&lt;11.5,C19&gt;=82.5,C17&lt;1.5,C25&lt;6,C26&lt;14,C28&lt;0.25),0.79,IF(AND(C23&gt;=48,C23&lt;93,C20&lt;17.5,C17&gt;=1.5,C22&gt;=12),0.79,IF(AND(C23&gt;=28,C23&lt;48,C20&lt;12.5,C19&gt;=3,C17&gt;=0.75,C17&lt;12.5,C22&lt;4.5,C21&lt;11),0.79,IF(AND(C23&gt;=58,C23&lt;93,C20&lt;11.5,C17&gt;=0.5,C17&lt;1.5,C25&gt;=6,C14&gt;=1.5),0.83,IF(AND(C23&gt;=48,C23&lt;93,C20&lt;11.5,C17&lt;1.5,C25&lt;6,C26&lt;5,C28&gt;=0.25,C28&lt;8.5,C16&gt;=0.25),0.85,IF(AND(C23&gt;=48,C23&lt;58,C20&lt;11.5,C19&lt;42.5,C17&lt;1.5,C25&gt;=6),0.88,IF(AND(C23&gt;=93,C16&lt;0.75,C22&gt;=9),0.89,IF(AND(C23&gt;=48,C23&lt;93,C20&lt;11.5,C17&lt;1.5,C25&lt;6,C26&gt;=5,C26&lt;14,C28&gt;=0.25,C28&lt;8.5),0.89,IF(AND(C23&gt;=48,C23&lt;93,C20&lt;11.5,C19&lt;82.5,C17&lt;1.5,C25&lt;6,C26&lt;14,C28&lt;0.25),0.93,IF(AND(C23&gt;=10,C23&lt;28,C20&gt;=0.5,C19&gt;=7.5,C19&lt;22.5,C25&lt;9,C14&lt;1.5,C28&lt;0.5),0.93,IF(AND(C23&gt;=48,C23&lt;93,C20&lt;17.5,C17&gt;=1.5,C22&lt;12),1.04,IF(AND(C23&gt;=58,C23&lt;93,C20&lt;11.5,C17&lt;1.5,C25&gt;=8,C14&lt;1.5),1.05,IF(AND(C23&gt;=58,C23&lt;93,C20&lt;11.5,C17&lt;0.5,C25&gt;=6,C14&gt;=1.5),1.07,IF(AND(C23&gt;=48,C23&lt;93,C20&gt;=17.5),1.1,IF(AND(C23&gt;=10,C23&lt;28,C14&gt;=9.5),1.17,IF(AND(C23&gt;=58,C23&lt;93,C20&lt;11.5,C17&lt;1.5,C25&gt;=6,C25&lt;8,C14&lt;1.5),1.18,IF(AND(C23&gt;=93,C16&lt;0.75,C22&lt;9),1.2,IF(AND(C23&gt;=93,C16&gt;=0.75),1.39,""))))))))))))))))))))))))))))))))))))))))))))</f>
        <v>0.53</v>
      </c>
      <c r="D66" s="13">
        <f t="shared" si="2"/>
        <v>0.78</v>
      </c>
      <c r="E66" s="13">
        <f t="shared" si="2"/>
        <v>0.64</v>
      </c>
      <c r="F66" s="13">
        <f t="shared" si="2"/>
        <v>0.69</v>
      </c>
      <c r="G66" s="13">
        <f t="shared" si="2"/>
        <v>0.69</v>
      </c>
      <c r="H66" s="13">
        <f t="shared" si="2"/>
        <v>1.18</v>
      </c>
      <c r="I66" s="13">
        <f t="shared" si="2"/>
        <v>0.88</v>
      </c>
      <c r="J66" s="13">
        <f t="shared" si="2"/>
        <v>0.4</v>
      </c>
      <c r="K66" s="13">
        <f t="shared" si="2"/>
        <v>1.2</v>
      </c>
      <c r="L66" s="13">
        <f t="shared" si="2"/>
        <v>1.39</v>
      </c>
      <c r="M66" s="13">
        <f t="shared" si="2"/>
        <v>0.11</v>
      </c>
      <c r="N66" s="13">
        <f t="shared" si="2"/>
        <v>0.11</v>
      </c>
      <c r="O66" s="13">
        <f t="shared" si="2"/>
        <v>0.11</v>
      </c>
      <c r="P66" s="13">
        <f t="shared" si="2"/>
        <v>0.11</v>
      </c>
      <c r="Q66" s="13">
        <f t="shared" si="2"/>
        <v>0.11</v>
      </c>
      <c r="R66" s="13">
        <f t="shared" si="2"/>
        <v>0.11</v>
      </c>
      <c r="S66" s="13">
        <f t="shared" si="2"/>
        <v>0.11</v>
      </c>
      <c r="T66" s="13">
        <f t="shared" si="2"/>
        <v>0.11</v>
      </c>
      <c r="U66" s="13">
        <f t="shared" si="2"/>
        <v>0.11</v>
      </c>
      <c r="V66" s="13">
        <f t="shared" si="2"/>
        <v>0.11</v>
      </c>
      <c r="W66" s="13">
        <f t="shared" si="2"/>
        <v>0.11</v>
      </c>
      <c r="X66" s="13">
        <f t="shared" si="2"/>
        <v>0.11</v>
      </c>
      <c r="Y66" s="13">
        <f t="shared" si="2"/>
        <v>0.11</v>
      </c>
      <c r="Z66" s="13">
        <f t="shared" si="2"/>
        <v>0.11</v>
      </c>
      <c r="AA66" s="13">
        <f t="shared" si="2"/>
        <v>0.11</v>
      </c>
      <c r="AB66" s="13">
        <f t="shared" si="2"/>
        <v>0.11</v>
      </c>
      <c r="AC66" s="13">
        <f t="shared" si="2"/>
        <v>0.11</v>
      </c>
      <c r="AD66" s="13">
        <f t="shared" si="2"/>
        <v>0.11</v>
      </c>
      <c r="AE66" s="13">
        <f t="shared" si="2"/>
        <v>0.11</v>
      </c>
      <c r="AF66" s="13">
        <f t="shared" si="2"/>
        <v>0.11</v>
      </c>
      <c r="AG66" s="13">
        <f t="shared" si="2"/>
        <v>0.11</v>
      </c>
      <c r="AH66" s="13">
        <f t="shared" si="2"/>
        <v>0.11</v>
      </c>
      <c r="AI66" s="13">
        <f t="shared" si="2"/>
        <v>0.11</v>
      </c>
      <c r="AJ66" s="13">
        <f t="shared" si="2"/>
        <v>0.11</v>
      </c>
      <c r="AK66" s="13">
        <f t="shared" si="2"/>
        <v>0.11</v>
      </c>
      <c r="AL66" s="13">
        <f t="shared" si="2"/>
        <v>0.11</v>
      </c>
      <c r="AM66" s="13">
        <f t="shared" si="2"/>
        <v>0.11</v>
      </c>
      <c r="AN66" s="13">
        <f t="shared" si="2"/>
        <v>0.11</v>
      </c>
      <c r="AO66" s="13">
        <f t="shared" si="2"/>
        <v>0.11</v>
      </c>
    </row>
    <row r="67" spans="1:41" x14ac:dyDescent="0.35">
      <c r="A67" s="1" t="s">
        <v>34</v>
      </c>
      <c r="B67" s="13">
        <f>IF(AND(B23&gt;=4,B23&lt;10,B18&gt;=3.5,B27&lt;2),0,IF(AND(B23&lt;4,B19&lt;2),0.074,IF(AND(B23&gt;=4,B23&lt;10,B27&gt;=2,B27&lt;4),0.109,IF(AND(B23&gt;=48,B23&lt;73,B19&lt;1.1),0.226,IF(AND(B23&gt;=4,B23&lt;10,B18&lt;3.5,B26&lt;4,B27&lt;2),0.287,IF(AND(B23&lt;4,B19&gt;=2),0.312,IF(AND(B23&gt;=10,B23&lt;28,B14&lt;9.5,B28&gt;=0.5,B25&gt;=3,B25&lt;8,B24&lt;3),0.345,IF(AND(B23&gt;=10,B23&lt;28,B14&lt;9.5,B28&lt;0.5,B24&lt;3,B20&lt;0.5),0.389,IF(AND(B23&gt;=4,B23&lt;10,B18&lt;3.5,B26&gt;=4,B27&lt;2),0.396,IF(AND(B23&gt;=4,B23&lt;10,B14&gt;=1.5,B27&gt;=4),0.415,IF(AND(B23&gt;=10,B23&lt;28,B14&lt;9.5,B25&lt;3,B24&gt;=3,B21&gt;=0.5),0.42,IF(AND(B23&gt;=10,B23&lt;28,B14&lt;9.5,B19&lt;4.5,B28&lt;0.5,B24&lt;3,B20&gt;=0.5),0.488,IF(AND(B23&gt;=28,B23&lt;48,B14&lt;0.55,B25&lt;3),0.491,IF(AND(B23&gt;=48,B23&lt;63,B19&gt;=1.1,B19&lt;67.5,B28&gt;=9.5,B21&lt;18),0.522,IF(AND(B23&gt;=48,B23&lt;63,B19&gt;=1.1,B19&lt;67.5,B28&lt;9.5,B21&gt;=4.5,B21&lt;18,B17&lt;28,B22&lt;0.25),0.548,IF(AND(B23&gt;=10,B23&lt;28,B14&lt;9.5,B25&gt;=3,B24&gt;=3,B21&gt;=0.5),0.571,IF(AND(B23&gt;=48,B23&lt;73,B14&lt;0.25,B19&gt;=67.5),0.591,IF(AND(B23&gt;=4,B23&lt;10,B14&lt;1.5,B27&gt;=4),0.611,IF(AND(B23&gt;=73,B23&lt;93,B28&gt;=1.5,B25&lt;3,B24&lt;4,B18&lt;0.5,B26&gt;=1),0.612,IF(AND(B23&gt;=10,B23&lt;28,B14&lt;9.5,B28&gt;=0.5,B25&gt;=8,B24&lt;3),0.632,IF(AND(B23&gt;=28,B23&lt;48,B14&lt;0.55,B25&gt;=3,B20&lt;1),0.642,IF(AND(B23&gt;=28,B23&lt;48,B14&gt;=2,B28&gt;=0.5,B16&lt;6),0.645,IF(AND(B23&gt;=10,B23&lt;28,B14&lt;9.5,B28&gt;=0.5,B25&lt;3,B24&lt;3),0.685,IF(AND(B23&gt;=10,B23&lt;28,B14&lt;9.5,B19&gt;=4.5,B28&lt;0.5,B24&lt;3,B20&gt;=0.5),0.713,IF(AND(B23&gt;=73,B23&lt;93,B24&gt;=4,B18&lt;0.5,B26&gt;=1),0.759,IF(AND(B23&gt;=73,B23&lt;93,B14&lt;3,B18&lt;0.5,B26&lt;1),0.76,IF(AND(B23&gt;=28,B23&lt;48,B14&gt;=0.55,B14&lt;2,B28&gt;=0.5,B16&lt;6),0.785,IF(AND(B23&gt;=48,B23&lt;63,B19&gt;=1.1,B19&lt;67.5,B28&lt;9.5,B21&lt;4.5,B17&lt;28,B22&lt;0.25),0.795,IF(AND(B23&gt;=28,B23&lt;48,B14&lt;0.55,B25&gt;=3,B20&gt;=1),0.798,IF(AND(B23&gt;=28,B23&lt;48,B14&gt;=0.55,B28&lt;0.5,B16&lt;6),0.799,IF(AND(B23&gt;=48,B23&lt;63,B19&gt;=1.1,B19&lt;57.5,B28&lt;9.5,B21&lt;18,B17&lt;28,B22&gt;=0.25),0.812,IF(AND(B23&gt;=63,B23&lt;68,B19&gt;=1.1,B19&lt;67.5,B25&lt;6),0.849,IF(AND(B23&gt;=48,B23&lt;73,B14&gt;=0.25,B19&gt;=67.5),0.886,IF(AND(B23&gt;=28,B23&lt;48,B14&gt;=0.55,B16&gt;=6),0.921,IF(AND(B23&gt;=48,B23&lt;63,B19&gt;=1.1,B19&lt;67.5,B21&gt;=18),0.931,IF(AND(B23&gt;=10,B23&lt;28,B14&lt;9.5,B24&gt;=3,B21&lt;0.5),0.991,IF(AND(B23&gt;=73,B23&lt;93,B28&lt;1.5,B25&lt;3,B24&lt;4,B18&lt;0.5,B26&gt;=1),0.995,IF(AND(B23&gt;=68,B23&lt;73,B19&gt;=1.1,B19&lt;67.5,B25&lt;6),0.996,IF(AND(B23&gt;=73,B23&lt;93,B14&gt;=3,B18&lt;0.5,B26&lt;1),1.022,IF(AND(B23&gt;=48,B23&lt;63,B19&gt;=57.5,B19&lt;67.5,B28&lt;9.5,B21&lt;18,B17&lt;28,B22&gt;=0.25),1.047,IF(AND(B23&gt;=73,B23&lt;93,B25&gt;=3,B24&lt;4,B18&lt;0.5,B26&gt;=1),1.095,IF(AND(B23&gt;=63,B23&lt;73,B19&gt;=1.1,B19&lt;67.5,B25&gt;=6),1.101,IF(AND(B23&gt;=48,B23&lt;63,B19&gt;=1.1,B19&lt;67.5,B28&lt;9.5,B21&lt;18,B17&gt;=28),1.107,IF(AND(B23&gt;=73,B23&lt;93,B18&gt;=0.5),1.136,IF(AND(B23&gt;=93,B23&lt;98),1.16,IF(AND(B23&gt;=98,B14&gt;=6.5),1.173,IF(AND(B23&gt;=98,B14&lt;6.5),1.41,IF(AND(B23&gt;=10,B23&lt;28,B14&gt;=9.5),1.571,""))))))))))))))))))))))))))))))))))))))))))))))))</f>
        <v>0.49099999999999999</v>
      </c>
      <c r="C67" s="13">
        <f t="shared" ref="C67:AO67" si="3">IF(AND(C23&gt;=4,C23&lt;10,C18&gt;=3.5,C27&lt;2),0,IF(AND(C23&lt;4,C19&lt;2),0.074,IF(AND(C23&gt;=4,C23&lt;10,C27&gt;=2,C27&lt;4),0.109,IF(AND(C23&gt;=48,C23&lt;73,C19&lt;1.1),0.226,IF(AND(C23&gt;=4,C23&lt;10,C18&lt;3.5,C26&lt;4,C27&lt;2),0.287,IF(AND(C23&lt;4,C19&gt;=2),0.312,IF(AND(C23&gt;=10,C23&lt;28,C14&lt;9.5,C28&gt;=0.5,C25&gt;=3,C25&lt;8,C24&lt;3),0.345,IF(AND(C23&gt;=10,C23&lt;28,C14&lt;9.5,C28&lt;0.5,C24&lt;3,C20&lt;0.5),0.389,IF(AND(C23&gt;=4,C23&lt;10,C18&lt;3.5,C26&gt;=4,C27&lt;2),0.396,IF(AND(C23&gt;=4,C23&lt;10,C14&gt;=1.5,C27&gt;=4),0.415,IF(AND(C23&gt;=10,C23&lt;28,C14&lt;9.5,C25&lt;3,C24&gt;=3,C21&gt;=0.5),0.42,IF(AND(C23&gt;=10,C23&lt;28,C14&lt;9.5,C19&lt;4.5,C28&lt;0.5,C24&lt;3,C20&gt;=0.5),0.488,IF(AND(C23&gt;=28,C23&lt;48,C14&lt;0.55,C25&lt;3),0.491,IF(AND(C23&gt;=48,C23&lt;63,C19&gt;=1.1,C19&lt;67.5,C28&gt;=9.5,C21&lt;18),0.522,IF(AND(C23&gt;=48,C23&lt;63,C19&gt;=1.1,C19&lt;67.5,C28&lt;9.5,C21&gt;=4.5,C21&lt;18,C17&lt;28,C22&lt;0.25),0.548,IF(AND(C23&gt;=10,C23&lt;28,C14&lt;9.5,C25&gt;=3,C24&gt;=3,C21&gt;=0.5),0.571,IF(AND(C23&gt;=48,C23&lt;73,C14&lt;0.25,C19&gt;=67.5),0.591,IF(AND(C23&gt;=4,C23&lt;10,C14&lt;1.5,C27&gt;=4),0.611,IF(AND(C23&gt;=73,C23&lt;93,C28&gt;=1.5,C25&lt;3,C24&lt;4,C18&lt;0.5,C26&gt;=1),0.612,IF(AND(C23&gt;=10,C23&lt;28,C14&lt;9.5,C28&gt;=0.5,C25&gt;=8,C24&lt;3),0.632,IF(AND(C23&gt;=28,C23&lt;48,C14&lt;0.55,C25&gt;=3,C20&lt;1),0.642,IF(AND(C23&gt;=28,C23&lt;48,C14&gt;=2,C28&gt;=0.5,C16&lt;6),0.645,IF(AND(C23&gt;=10,C23&lt;28,C14&lt;9.5,C28&gt;=0.5,C25&lt;3,C24&lt;3),0.685,IF(AND(C23&gt;=10,C23&lt;28,C14&lt;9.5,C19&gt;=4.5,C28&lt;0.5,C24&lt;3,C20&gt;=0.5),0.713,IF(AND(C23&gt;=73,C23&lt;93,C24&gt;=4,C18&lt;0.5,C26&gt;=1),0.759,IF(AND(C23&gt;=73,C23&lt;93,C14&lt;3,C18&lt;0.5,C26&lt;1),0.76,IF(AND(C23&gt;=28,C23&lt;48,C14&gt;=0.55,C14&lt;2,C28&gt;=0.5,C16&lt;6),0.785,IF(AND(C23&gt;=48,C23&lt;63,C19&gt;=1.1,C19&lt;67.5,C28&lt;9.5,C21&lt;4.5,C17&lt;28,C22&lt;0.25),0.795,IF(AND(C23&gt;=28,C23&lt;48,C14&lt;0.55,C25&gt;=3,C20&gt;=1),0.798,IF(AND(C23&gt;=28,C23&lt;48,C14&gt;=0.55,C28&lt;0.5,C16&lt;6),0.799,IF(AND(C23&gt;=48,C23&lt;63,C19&gt;=1.1,C19&lt;57.5,C28&lt;9.5,C21&lt;18,C17&lt;28,C22&gt;=0.25),0.812,IF(AND(C23&gt;=63,C23&lt;68,C19&gt;=1.1,C19&lt;67.5,C25&lt;6),0.849,IF(AND(C23&gt;=48,C23&lt;73,C14&gt;=0.25,C19&gt;=67.5),0.886,IF(AND(C23&gt;=28,C23&lt;48,C14&gt;=0.55,C16&gt;=6),0.921,IF(AND(C23&gt;=48,C23&lt;63,C19&gt;=1.1,C19&lt;67.5,C21&gt;=18),0.931,IF(AND(C23&gt;=10,C23&lt;28,C14&lt;9.5,C24&gt;=3,C21&lt;0.5),0.991,IF(AND(C23&gt;=73,C23&lt;93,C28&lt;1.5,C25&lt;3,C24&lt;4,C18&lt;0.5,C26&gt;=1),0.995,IF(AND(C23&gt;=68,C23&lt;73,C19&gt;=1.1,C19&lt;67.5,C25&lt;6),0.996,IF(AND(C23&gt;=73,C23&lt;93,C14&gt;=3,C18&lt;0.5,C26&lt;1),1.022,IF(AND(C23&gt;=48,C23&lt;63,C19&gt;=57.5,C19&lt;67.5,C28&lt;9.5,C21&lt;18,C17&lt;28,C22&gt;=0.25),1.047,IF(AND(C23&gt;=73,C23&lt;93,C25&gt;=3,C24&lt;4,C18&lt;0.5,C26&gt;=1),1.095,IF(AND(C23&gt;=63,C23&lt;73,C19&gt;=1.1,C19&lt;67.5,C25&gt;=6),1.101,IF(AND(C23&gt;=48,C23&lt;63,C19&gt;=1.1,C19&lt;67.5,C28&lt;9.5,C21&lt;18,C17&gt;=28),1.107,IF(AND(C23&gt;=73,C23&lt;93,C18&gt;=0.5),1.136,IF(AND(C23&gt;=93,C23&lt;98),1.16,IF(AND(C23&gt;=98,C14&gt;=6.5),1.173,IF(AND(C23&gt;=98,C14&lt;6.5),1.41,IF(AND(C23&gt;=10,C23&lt;28,C14&gt;=9.5),1.571,""))))))))))))))))))))))))))))))))))))))))))))))))</f>
        <v>0.49099999999999999</v>
      </c>
      <c r="D67" s="13">
        <f t="shared" si="3"/>
        <v>0.78500000000000003</v>
      </c>
      <c r="E67" s="13">
        <f t="shared" si="3"/>
        <v>0.64500000000000002</v>
      </c>
      <c r="F67" s="13">
        <f t="shared" si="3"/>
        <v>0.64200000000000002</v>
      </c>
      <c r="G67" s="13">
        <f t="shared" si="3"/>
        <v>0.64200000000000002</v>
      </c>
      <c r="H67" s="13">
        <f t="shared" si="3"/>
        <v>1.1359999999999999</v>
      </c>
      <c r="I67" s="13">
        <f t="shared" si="3"/>
        <v>0.93100000000000005</v>
      </c>
      <c r="J67" s="13">
        <f t="shared" si="3"/>
        <v>0.22600000000000001</v>
      </c>
      <c r="K67" s="13">
        <f t="shared" si="3"/>
        <v>1.41</v>
      </c>
      <c r="L67" s="13">
        <f t="shared" si="3"/>
        <v>1.41</v>
      </c>
      <c r="M67" s="13">
        <f t="shared" si="3"/>
        <v>7.3999999999999996E-2</v>
      </c>
      <c r="N67" s="13">
        <f t="shared" si="3"/>
        <v>7.3999999999999996E-2</v>
      </c>
      <c r="O67" s="13">
        <f t="shared" si="3"/>
        <v>7.3999999999999996E-2</v>
      </c>
      <c r="P67" s="13">
        <f t="shared" si="3"/>
        <v>7.3999999999999996E-2</v>
      </c>
      <c r="Q67" s="13">
        <f t="shared" si="3"/>
        <v>7.3999999999999996E-2</v>
      </c>
      <c r="R67" s="13">
        <f t="shared" si="3"/>
        <v>7.3999999999999996E-2</v>
      </c>
      <c r="S67" s="13">
        <f t="shared" si="3"/>
        <v>7.3999999999999996E-2</v>
      </c>
      <c r="T67" s="13">
        <f t="shared" si="3"/>
        <v>7.3999999999999996E-2</v>
      </c>
      <c r="U67" s="13">
        <f t="shared" si="3"/>
        <v>7.3999999999999996E-2</v>
      </c>
      <c r="V67" s="13">
        <f t="shared" si="3"/>
        <v>7.3999999999999996E-2</v>
      </c>
      <c r="W67" s="13">
        <f t="shared" si="3"/>
        <v>7.3999999999999996E-2</v>
      </c>
      <c r="X67" s="13">
        <f t="shared" si="3"/>
        <v>7.3999999999999996E-2</v>
      </c>
      <c r="Y67" s="13">
        <f t="shared" si="3"/>
        <v>7.3999999999999996E-2</v>
      </c>
      <c r="Z67" s="13">
        <f t="shared" si="3"/>
        <v>7.3999999999999996E-2</v>
      </c>
      <c r="AA67" s="13">
        <f t="shared" si="3"/>
        <v>7.3999999999999996E-2</v>
      </c>
      <c r="AB67" s="13">
        <f t="shared" si="3"/>
        <v>7.3999999999999996E-2</v>
      </c>
      <c r="AC67" s="13">
        <f t="shared" si="3"/>
        <v>7.3999999999999996E-2</v>
      </c>
      <c r="AD67" s="13">
        <f t="shared" si="3"/>
        <v>7.3999999999999996E-2</v>
      </c>
      <c r="AE67" s="13">
        <f t="shared" si="3"/>
        <v>7.3999999999999996E-2</v>
      </c>
      <c r="AF67" s="13">
        <f t="shared" si="3"/>
        <v>7.3999999999999996E-2</v>
      </c>
      <c r="AG67" s="13">
        <f t="shared" si="3"/>
        <v>7.3999999999999996E-2</v>
      </c>
      <c r="AH67" s="13">
        <f t="shared" si="3"/>
        <v>7.3999999999999996E-2</v>
      </c>
      <c r="AI67" s="13">
        <f t="shared" si="3"/>
        <v>7.3999999999999996E-2</v>
      </c>
      <c r="AJ67" s="13">
        <f t="shared" si="3"/>
        <v>7.3999999999999996E-2</v>
      </c>
      <c r="AK67" s="13">
        <f t="shared" si="3"/>
        <v>7.3999999999999996E-2</v>
      </c>
      <c r="AL67" s="13">
        <f t="shared" si="3"/>
        <v>7.3999999999999996E-2</v>
      </c>
      <c r="AM67" s="13">
        <f t="shared" si="3"/>
        <v>7.3999999999999996E-2</v>
      </c>
      <c r="AN67" s="13">
        <f t="shared" si="3"/>
        <v>7.3999999999999996E-2</v>
      </c>
      <c r="AO67" s="13">
        <f t="shared" si="3"/>
        <v>7.3999999999999996E-2</v>
      </c>
    </row>
    <row r="68" spans="1:41" x14ac:dyDescent="0.35">
      <c r="A68" s="1" t="s">
        <v>35</v>
      </c>
      <c r="B68" s="13">
        <f>IF(AND(B23&gt;=2,B23&lt;10,B19&lt;2,B24&lt;2),0.035,IF(AND(B23&lt;2,B19&lt;2,B24&lt;2),0.153,IF(AND(B23&lt;10,B19&gt;=2,B14&lt;0.5,B24&lt;2),0.247,IF(AND(B23&gt;=10,B23&lt;23,B26&gt;=3,B18&gt;=1.5),0.273,IF(AND(B23&gt;=10,B23&lt;23,B26&gt;=3,B14&lt;0.75,B16&lt;0.25,B18&lt;1.5),0.276,IF(AND(B23&gt;=23,B23&lt;43,B19&lt;1.5,B25&gt;=2),0.315,IF(AND(B23&gt;=6,B23&lt;10,B26&lt;6,B24&gt;=2),0.318,IF(AND(B23&lt;10,B19&gt;=2,B14&gt;=0.5,B24&lt;2),0.374,IF(AND(B23&gt;=43,B23&lt;73,B19&lt;1.1),0.403,IF(AND(B23&gt;=10,B23&lt;23,B26&lt;3,B22&lt;0.5),0.409,IF(AND(B23&gt;=10,B23&lt;23,B26&gt;=3,B14&lt;0.75,B16&gt;=0.25,B18&lt;1.5),0.45,IF(AND(B23&gt;=10,B23&lt;23,B26&gt;=3,B14&gt;=0.75,B18&lt;1.5,B20&lt;3.5),0.476,IF(AND(B23&gt;=6,B23&lt;10,B26&gt;=6,B24&gt;=2),0.49,IF(AND(B23&gt;=23,B23&lt;43,B19&lt;1.5,B25&lt;2),0.494,IF(AND(B23&gt;=23,B23&lt;43,B19&gt;=5.5,B19&lt;27.5,B26&lt;6,B14&lt;7.5),0.505,IF(AND(B23&gt;=10,B23&lt;23,B26&lt;3,B14&gt;=2,B22&gt;=0.5),0.535,IF(AND(B23&gt;=23,B23&lt;43,B19&gt;=1.5,B19&lt;5.5,B14&lt;1.5,B22&gt;=1.5),0.574,IF(AND(B23&lt;6,B24&gt;=2),0.594,IF(AND(B23&gt;=73,B23&lt;93,B19&lt;72.5,B28&gt;=1.5,B28&lt;2.5),0.612,IF(AND(B23&gt;=43,B23&lt;58,B19&gt;=1.1,B16&gt;=0.25,B28&gt;=3.5),0.615,IF(AND(B23&gt;=58,B23&lt;73,B19&gt;=67.5,B25&lt;5,B17&lt;1),0.624,IF(AND(B23&gt;=73,B23&lt;93,B19&gt;=72.5,B14&lt;3,B28&gt;=0.5),0.632,IF(AND(B23&gt;=23,B23&lt;43,B19&gt;=5.5,B26&gt;=6),0.663,IF(AND(B23&gt;=10,B23&lt;23,B26&gt;=3,B14&gt;=0.75,B18&lt;1.5,B20&gt;=3.5),0.685,IF(AND(B23&gt;=58,B23&lt;63,B19&gt;=1.1,B19&lt;67.5,B25&lt;5,B17&lt;1),0.741,IF(AND(B23&gt;=43,B23&lt;58,B19&gt;=1.1,B16&gt;=0.25,B28&lt;3.5,B20&lt;4.5),0.762,IF(AND(B23&gt;=43,B23&lt;58,B19&gt;=1.1,B26&lt;18,B14&lt;0.25,B16&lt;0.25),0.765,IF(AND(B23&gt;=23,B23&lt;43,B19&gt;=27.5,B26&lt;6),0.78,IF(AND(B23&gt;=10,B23&lt;23,B26&lt;3,B14&lt;2,B22&gt;=0.5),0.796,IF(AND(B23&gt;=73,B23&lt;93,B19&gt;=72.5,B14&lt;3,B28&lt;0.5),0.807,IF(AND(B23&gt;=23,B23&lt;43,B19&gt;=1.5,B19&lt;5.5,B14&gt;=1.5,B22&gt;=1.5),0.829,IF(AND(B23&gt;=58,B23&lt;73,B19&gt;=1.1,B26&gt;=6,B22&gt;=2,B25&gt;=5),0.836,IF(AND(B23&gt;=23,B23&lt;43,B19&gt;=5.5,B19&lt;27.5,B26&lt;6,B14&gt;=7.5),0.866,IF(AND(B23&gt;=43,B23&lt;58,B19&gt;=1.1,B26&lt;18,B14&gt;=0.25,B14&lt;30,B16&lt;0.25),0.875,IF(AND(B23&gt;=43,B23&lt;58,B19&gt;=1.1,B16&gt;=0.25,B28&lt;3.5,B20&gt;=4.5),0.899,IF(AND(B23&gt;=63,B23&lt;73,B19&gt;=1.1,B19&lt;67.5,B25&lt;5,B17&lt;1),0.91,IF(AND(B23&gt;=43,B23&lt;58,B19&gt;=1.1,B26&gt;=18,B14&lt;30,B16&lt;0.25),0.942,IF(AND(B23&gt;=58,B23&lt;73,B19&gt;=1.1,B25&lt;5,B17&gt;=1),0.994,IF(AND(B23&gt;=58,B23&lt;73,B19&gt;=1.1,B26&gt;=6,B22&lt;2,B25&gt;=5),0.995,IF(AND(B23&gt;=73,B23&lt;93,B19&lt;72.5,B28&lt;1.5),1.007,IF(AND(B23&gt;=43,B23&lt;58,B19&gt;=1.1,B14&gt;=30,B16&lt;0.25),1.107,IF(AND(B23&gt;=73,B23&lt;93,B19&gt;=72.5,B14&gt;=3),1.107,IF(AND(B23&gt;=58,B23&lt;73,B19&gt;=1.1,B26&lt;6,B25&gt;=5),1.117,IF(AND(B23&gt;=73,B23&lt;93,B19&lt;72.5,B28&gt;=2.5),1.127,IF(AND(B23&gt;=93,B22&gt;=6.5,B17&lt;1.5),1.173,IF(AND(B23&gt;=93,B19&lt;72.5,B17&gt;=1.5),1.182,IF(AND(B23&gt;=93,B19&gt;=72.5,B17&gt;=1.5),1.309,IF(AND(B23&gt;=23,B23&lt;43,B19&gt;=1.5,B19&lt;5.5,B22&lt;1.5),1.345,IF(AND(B23&gt;=93,B22&lt;6.5,B17&lt;1.5),1.452,"")))))))))))))))))))))))))))))))))))))))))))))))))</f>
        <v>0.505</v>
      </c>
      <c r="C68" s="13">
        <f t="shared" ref="C68:AO68" si="4">IF(AND(C23&gt;=2,C23&lt;10,C19&lt;2,C24&lt;2),0.035,IF(AND(C23&lt;2,C19&lt;2,C24&lt;2),0.153,IF(AND(C23&lt;10,C19&gt;=2,C14&lt;0.5,C24&lt;2),0.247,IF(AND(C23&gt;=10,C23&lt;23,C26&gt;=3,C18&gt;=1.5),0.273,IF(AND(C23&gt;=10,C23&lt;23,C26&gt;=3,C14&lt;0.75,C16&lt;0.25,C18&lt;1.5),0.276,IF(AND(C23&gt;=23,C23&lt;43,C19&lt;1.5,C25&gt;=2),0.315,IF(AND(C23&gt;=6,C23&lt;10,C26&lt;6,C24&gt;=2),0.318,IF(AND(C23&lt;10,C19&gt;=2,C14&gt;=0.5,C24&lt;2),0.374,IF(AND(C23&gt;=43,C23&lt;73,C19&lt;1.1),0.403,IF(AND(C23&gt;=10,C23&lt;23,C26&lt;3,C22&lt;0.5),0.409,IF(AND(C23&gt;=10,C23&lt;23,C26&gt;=3,C14&lt;0.75,C16&gt;=0.25,C18&lt;1.5),0.45,IF(AND(C23&gt;=10,C23&lt;23,C26&gt;=3,C14&gt;=0.75,C18&lt;1.5,C20&lt;3.5),0.476,IF(AND(C23&gt;=6,C23&lt;10,C26&gt;=6,C24&gt;=2),0.49,IF(AND(C23&gt;=23,C23&lt;43,C19&lt;1.5,C25&lt;2),0.494,IF(AND(C23&gt;=23,C23&lt;43,C19&gt;=5.5,C19&lt;27.5,C26&lt;6,C14&lt;7.5),0.505,IF(AND(C23&gt;=10,C23&lt;23,C26&lt;3,C14&gt;=2,C22&gt;=0.5),0.535,IF(AND(C23&gt;=23,C23&lt;43,C19&gt;=1.5,C19&lt;5.5,C14&lt;1.5,C22&gt;=1.5),0.574,IF(AND(C23&lt;6,C24&gt;=2),0.594,IF(AND(C23&gt;=73,C23&lt;93,C19&lt;72.5,C28&gt;=1.5,C28&lt;2.5),0.612,IF(AND(C23&gt;=43,C23&lt;58,C19&gt;=1.1,C16&gt;=0.25,C28&gt;=3.5),0.615,IF(AND(C23&gt;=58,C23&lt;73,C19&gt;=67.5,C25&lt;5,C17&lt;1),0.624,IF(AND(C23&gt;=73,C23&lt;93,C19&gt;=72.5,C14&lt;3,C28&gt;=0.5),0.632,IF(AND(C23&gt;=23,C23&lt;43,C19&gt;=5.5,C26&gt;=6),0.663,IF(AND(C23&gt;=10,C23&lt;23,C26&gt;=3,C14&gt;=0.75,C18&lt;1.5,C20&gt;=3.5),0.685,IF(AND(C23&gt;=58,C23&lt;63,C19&gt;=1.1,C19&lt;67.5,C25&lt;5,C17&lt;1),0.741,IF(AND(C23&gt;=43,C23&lt;58,C19&gt;=1.1,C16&gt;=0.25,C28&lt;3.5,C20&lt;4.5),0.762,IF(AND(C23&gt;=43,C23&lt;58,C19&gt;=1.1,C26&lt;18,C14&lt;0.25,C16&lt;0.25),0.765,IF(AND(C23&gt;=23,C23&lt;43,C19&gt;=27.5,C26&lt;6),0.78,IF(AND(C23&gt;=10,C23&lt;23,C26&lt;3,C14&lt;2,C22&gt;=0.5),0.796,IF(AND(C23&gt;=73,C23&lt;93,C19&gt;=72.5,C14&lt;3,C28&lt;0.5),0.807,IF(AND(C23&gt;=23,C23&lt;43,C19&gt;=1.5,C19&lt;5.5,C14&gt;=1.5,C22&gt;=1.5),0.829,IF(AND(C23&gt;=58,C23&lt;73,C19&gt;=1.1,C26&gt;=6,C22&gt;=2,C25&gt;=5),0.836,IF(AND(C23&gt;=23,C23&lt;43,C19&gt;=5.5,C19&lt;27.5,C26&lt;6,C14&gt;=7.5),0.866,IF(AND(C23&gt;=43,C23&lt;58,C19&gt;=1.1,C26&lt;18,C14&gt;=0.25,C14&lt;30,C16&lt;0.25),0.875,IF(AND(C23&gt;=43,C23&lt;58,C19&gt;=1.1,C16&gt;=0.25,C28&lt;3.5,C20&gt;=4.5),0.899,IF(AND(C23&gt;=63,C23&lt;73,C19&gt;=1.1,C19&lt;67.5,C25&lt;5,C17&lt;1),0.91,IF(AND(C23&gt;=43,C23&lt;58,C19&gt;=1.1,C26&gt;=18,C14&lt;30,C16&lt;0.25),0.942,IF(AND(C23&gt;=58,C23&lt;73,C19&gt;=1.1,C25&lt;5,C17&gt;=1),0.994,IF(AND(C23&gt;=58,C23&lt;73,C19&gt;=1.1,C26&gt;=6,C22&lt;2,C25&gt;=5),0.995,IF(AND(C23&gt;=73,C23&lt;93,C19&lt;72.5,C28&lt;1.5),1.007,IF(AND(C23&gt;=43,C23&lt;58,C19&gt;=1.1,C14&gt;=30,C16&lt;0.25),1.107,IF(AND(C23&gt;=73,C23&lt;93,C19&gt;=72.5,C14&gt;=3),1.107,IF(AND(C23&gt;=58,C23&lt;73,C19&gt;=1.1,C26&lt;6,C25&gt;=5),1.117,IF(AND(C23&gt;=73,C23&lt;93,C19&lt;72.5,C28&gt;=2.5),1.127,IF(AND(C23&gt;=93,C22&gt;=6.5,C17&lt;1.5),1.173,IF(AND(C23&gt;=93,C19&lt;72.5,C17&gt;=1.5),1.182,IF(AND(C23&gt;=93,C19&gt;=72.5,C17&gt;=1.5),1.309,IF(AND(C23&gt;=23,C23&lt;43,C19&gt;=1.5,C19&lt;5.5,C22&lt;1.5),1.345,IF(AND(C23&gt;=93,C22&lt;6.5,C17&lt;1.5),1.452,"")))))))))))))))))))))))))))))))))))))))))))))))))</f>
        <v>0.76500000000000001</v>
      </c>
      <c r="D68" s="13">
        <f t="shared" si="4"/>
        <v>0.875</v>
      </c>
      <c r="E68" s="13">
        <f t="shared" si="4"/>
        <v>0.66300000000000003</v>
      </c>
      <c r="F68" s="13">
        <f t="shared" si="4"/>
        <v>0.66300000000000003</v>
      </c>
      <c r="G68" s="13">
        <f t="shared" si="4"/>
        <v>0.66300000000000003</v>
      </c>
      <c r="H68" s="13">
        <f t="shared" si="4"/>
        <v>1.127</v>
      </c>
      <c r="I68" s="13">
        <f t="shared" si="4"/>
        <v>0.94199999999999995</v>
      </c>
      <c r="J68" s="13">
        <f t="shared" si="4"/>
        <v>0.40300000000000002</v>
      </c>
      <c r="K68" s="13">
        <f t="shared" si="4"/>
        <v>1.3089999999999999</v>
      </c>
      <c r="L68" s="13">
        <f t="shared" si="4"/>
        <v>1.452</v>
      </c>
      <c r="M68" s="13">
        <f t="shared" si="4"/>
        <v>0.153</v>
      </c>
      <c r="N68" s="13">
        <f t="shared" si="4"/>
        <v>0.153</v>
      </c>
      <c r="O68" s="13">
        <f t="shared" si="4"/>
        <v>0.153</v>
      </c>
      <c r="P68" s="13">
        <f t="shared" si="4"/>
        <v>0.153</v>
      </c>
      <c r="Q68" s="13">
        <f t="shared" si="4"/>
        <v>0.153</v>
      </c>
      <c r="R68" s="13">
        <f t="shared" si="4"/>
        <v>0.153</v>
      </c>
      <c r="S68" s="13">
        <f t="shared" si="4"/>
        <v>0.153</v>
      </c>
      <c r="T68" s="13">
        <f t="shared" si="4"/>
        <v>0.153</v>
      </c>
      <c r="U68" s="13">
        <f t="shared" si="4"/>
        <v>0.153</v>
      </c>
      <c r="V68" s="13">
        <f t="shared" si="4"/>
        <v>0.153</v>
      </c>
      <c r="W68" s="13">
        <f t="shared" si="4"/>
        <v>0.153</v>
      </c>
      <c r="X68" s="13">
        <f t="shared" si="4"/>
        <v>0.153</v>
      </c>
      <c r="Y68" s="13">
        <f t="shared" si="4"/>
        <v>0.153</v>
      </c>
      <c r="Z68" s="13">
        <f t="shared" si="4"/>
        <v>0.153</v>
      </c>
      <c r="AA68" s="13">
        <f t="shared" si="4"/>
        <v>0.153</v>
      </c>
      <c r="AB68" s="13">
        <f t="shared" si="4"/>
        <v>0.153</v>
      </c>
      <c r="AC68" s="13">
        <f t="shared" si="4"/>
        <v>0.153</v>
      </c>
      <c r="AD68" s="13">
        <f t="shared" si="4"/>
        <v>0.153</v>
      </c>
      <c r="AE68" s="13">
        <f t="shared" si="4"/>
        <v>0.153</v>
      </c>
      <c r="AF68" s="13">
        <f t="shared" si="4"/>
        <v>0.153</v>
      </c>
      <c r="AG68" s="13">
        <f t="shared" si="4"/>
        <v>0.153</v>
      </c>
      <c r="AH68" s="13">
        <f t="shared" si="4"/>
        <v>0.153</v>
      </c>
      <c r="AI68" s="13">
        <f t="shared" si="4"/>
        <v>0.153</v>
      </c>
      <c r="AJ68" s="13">
        <f t="shared" si="4"/>
        <v>0.153</v>
      </c>
      <c r="AK68" s="13">
        <f t="shared" si="4"/>
        <v>0.153</v>
      </c>
      <c r="AL68" s="13">
        <f t="shared" si="4"/>
        <v>0.153</v>
      </c>
      <c r="AM68" s="13">
        <f t="shared" si="4"/>
        <v>0.153</v>
      </c>
      <c r="AN68" s="13">
        <f t="shared" si="4"/>
        <v>0.153</v>
      </c>
      <c r="AO68" s="13">
        <f t="shared" si="4"/>
        <v>0.153</v>
      </c>
    </row>
    <row r="69" spans="1:41" x14ac:dyDescent="0.35">
      <c r="A69" s="1" t="s">
        <v>36</v>
      </c>
      <c r="B69" s="13">
        <f>IF(AND(B23&lt;9,B28&lt;0.25,B17&lt;1,B14&lt;1.5,B24&lt;2),0.11,IF(AND(B23&gt;=9,B23&lt;28,B19&gt;=17.5,B14&lt;9),0.21,IF(AND(B23&gt;=48,B23&lt;93,B19&lt;2.6,B28&gt;=2.5),0.23,IF(AND(B23&lt;9,B28&lt;0.25,B14&lt;1.5,B24&gt;=2,B20&gt;=0.5),0.23,IF(AND(B23&lt;9,B28&lt;0.25,B17&gt;=1,B14&lt;1.5,B24&lt;2),0.32,IF(AND(B23&lt;9,B28&gt;=0.25),0.36,IF(AND(B23&gt;=9,B23&lt;28,B19&lt;17.5,B17&lt;0.25,B14&lt;9,B18&lt;0.75,B22&gt;=1.5,B22&lt;5.5),0.38,IF(AND(B23&gt;=9,B23&lt;28,B19&lt;17.5,B17&gt;=0.25,B14&lt;9,B18&lt;0.75),0.39,IF(AND(B23&lt;9,B28&lt;0.25,B14&gt;=1.5),0.4,IF(AND(B23&gt;=28,B23&lt;48,B19&lt;3,B26&gt;=2,B20&lt;3.5),0.4,IF(AND(B23&gt;=9,B23&lt;28,B19&lt;17.5,B14&lt;9,B26&gt;=7,B18&gt;=0.75,B21&gt;=0.5),0.43,IF(AND(B23&gt;=9,B23&lt;28,B19&lt;17.5,B17&lt;0.25,B14&lt;9,B18&lt;0.75,B22&gt;=6.5),0.46,IF(AND(B23&lt;9,B28&lt;0.25,B14&lt;1.5,B24&gt;=2,B20&lt;0.5),0.46,IF(AND(B23&gt;=28,B23&lt;48,B19&gt;=32.5,B26&gt;=2,B26&lt;12,B20&lt;3.5),0.46,IF(AND(B23&gt;=9,B23&lt;28,B19&lt;17.5,B17&lt;0.25,B14&lt;9,B26&lt;3,B18&lt;0.75,B21&gt;=1.5,B22&lt;1.5),0.49,IF(AND(B23&gt;=9,B23&lt;28,B19&lt;17.5,B17&lt;0.25,B14&lt;9,B26&gt;=3,B18&lt;0.75,B22&lt;1.5),0.5,IF(AND(B23&gt;=28,B23&lt;48,B26&lt;2),0.54,IF(AND(B23&gt;=28,B23&lt;48,B19&gt;=3,B19&lt;32.5,B17&lt;0.25,B26&gt;=2,B26&lt;12,B24&lt;5,B20&lt;3.5),0.58,IF(AND(B23&gt;=48,B23&lt;93,B19&gt;=2.6,B28&gt;=2.5,B18&gt;=32.5,B24&lt;6),0.58,IF(AND(B23&gt;=48,B23&lt;73,B28&lt;2.5,B17&lt;0.25,B21&lt;0.25,B25&lt;3),0.59,IF(AND(B23&gt;=48,B23&lt;93,B28&lt;2.5,B17&lt;0.25,B21&lt;8.5,B25&gt;=4),0.59,IF(AND(B23&gt;=28,B23&lt;48,B19&gt;=3,B26&gt;=12,B20&lt;3.5),0.61,IF(AND(B23&gt;=9,B23&lt;28,B19&lt;17.5,B17&lt;0.25,B14&lt;9,B18&lt;0.75,B22&gt;=5.5,B22&lt;6.5),0.63,IF(AND(B23&gt;=9,B23&lt;28,B19&lt;17.5,B14&lt;9,B26&lt;7,B18&gt;=0.75,B21&gt;=0.5),0.64,IF(AND(B23&gt;=48,B23&lt;93,B19&gt;=72.5,B28&lt;2.5,B17&lt;0.25,B21&lt;0.25,B25&gt;=3,B25&lt;4),0.7,IF(AND(B23&gt;=28,B23&lt;48,B26&gt;=7,B20&gt;=3.5),0.71,IF(AND(B23&gt;=73,B23&lt;93,B28&lt;2.5,B17&lt;0.25,B21&lt;0.25,B25&lt;3),0.73,IF(AND(B23&gt;=28,B23&lt;48,B19&gt;=3,B19&lt;32.5,B17&gt;=0.25,B26&gt;=2,B26&lt;12,B24&lt;5,B20&lt;3.5),0.74,IF(AND(B23&gt;=48,B23&lt;63,B28&lt;2.5,B17&lt;0.25,B21&gt;=0.25,B21&lt;8.5,B25&lt;4),0.78,IF(AND(B23&gt;=48,B23&lt;93,B19&gt;=2.6,B28&gt;=2.5,B26&gt;=7,B18&lt;32.5,B24&lt;6,B22&gt;=2.5),0.79,IF(AND(B23&gt;=9,B23&lt;28,B19&lt;17.5,B17&lt;0.25,B14&lt;9,B26&lt;3,B18&lt;0.75,B21&lt;1.5,B22&lt;1.5),0.8,IF(AND(B23&gt;=48,B23&lt;93,B19&lt;25,B28&lt;2.5,B17&gt;=0.25),0.81,IF(AND(B23&gt;=48,B23&lt;93,B19&gt;=2.6,B28&gt;=2.5,B24&gt;=6),0.82,IF(AND(B23&gt;=48,B23&lt;93,B28&lt;2.5,B17&lt;0.25,B21&gt;=8.5,B22&gt;=1.5),0.84,IF(AND(B23&gt;=28,B23&lt;48,B26&gt;=2,B26&lt;7,B20&gt;=3.5),0.85,IF(AND(B23&gt;=28,B23&lt;48,B19&gt;=3,B19&lt;32.5,B26&gt;=2,B26&lt;12,B24&gt;=5,B20&lt;3.5),0.89,IF(AND(B23&gt;=48,B23&lt;78,B19&gt;=2.6,B28&gt;=2.5,B26&lt;7,B18&lt;0.5,B24&lt;6,B22&gt;=2.5),0.95,IF(AND(B23&gt;=48,B23&lt;93,B19&lt;72.5,B28&lt;2.5,B17&lt;0.25,B21&lt;0.25,B25&gt;=3,B25&lt;4),0.95,IF(AND(B23&gt;=63,B23&lt;93,B28&lt;2.5,B17&lt;0.25,B21&gt;=0.25,B21&lt;8.5,B25&lt;4),0.96,IF(AND(B23&gt;=48,B23&lt;93,B19&gt;=25,B28&lt;2.5,B17&gt;=0.25,B14&gt;=1.5),0.96,IF(AND(B23&gt;=9,B23&lt;28,B19&lt;17.5,B14&lt;9,B18&gt;=0.75,B21&lt;0.5),0.99,IF(AND(B23&gt;=48,B23&lt;93,B28&lt;2.5,B17&lt;0.25,B21&gt;=8.5,B22&lt;1.5),1.03,IF(AND(B23&gt;=9,B23&lt;28,B14&gt;=9),1.08,IF(AND(B23&gt;=78,B23&lt;93,B19&gt;=2.6,B28&gt;=2.5,B26&lt;7,B18&lt;32.5,B24&lt;6,B22&gt;=2.5),1.11,IF(AND(B23&gt;=48,B23&lt;93,B19&gt;=2.6,B28&gt;=2.5,B18&lt;32.5,B24&lt;6,B22&lt;2.5,B20&lt;10),1.13,IF(AND(B23&gt;=48,B23&lt;78,B19&gt;=2.6,B28&gt;=2.5,B26&lt;7,B18&gt;=0.5,B18&lt;32.5,B24&lt;6,B22&gt;=2.5),1.14,IF(AND(B23&gt;=48,B23&lt;93,B19&gt;=25,B28&lt;2.5,B17&gt;=0.25,B14&lt;1.5),1.19,IF(AND(B23&gt;=93,B28&lt;4.5),1.19,IF(AND(B23&gt;=48,B23&lt;93,B19&gt;=2.6,B28&gt;=2.5,B18&lt;32.5,B24&lt;6,B22&lt;2.5,B20&gt;=10),1.34,IF(AND(B23&gt;=93,B28&gt;=4.5),1.35,""))))))))))))))))))))))))))))))))))))))))))))))))))</f>
        <v>0.74</v>
      </c>
      <c r="C69" s="13">
        <f t="shared" ref="C69:AO69" si="5">IF(AND(C23&lt;9,C28&lt;0.25,C17&lt;1,C14&lt;1.5,C24&lt;2),0.11,IF(AND(C23&gt;=9,C23&lt;28,C19&gt;=17.5,C14&lt;9),0.21,IF(AND(C23&gt;=48,C23&lt;93,C19&lt;2.6,C28&gt;=2.5),0.23,IF(AND(C23&lt;9,C28&lt;0.25,C14&lt;1.5,C24&gt;=2,C20&gt;=0.5),0.23,IF(AND(C23&lt;9,C28&lt;0.25,C17&gt;=1,C14&lt;1.5,C24&lt;2),0.32,IF(AND(C23&lt;9,C28&gt;=0.25),0.36,IF(AND(C23&gt;=9,C23&lt;28,C19&lt;17.5,C17&lt;0.25,C14&lt;9,C18&lt;0.75,C22&gt;=1.5,C22&lt;5.5),0.38,IF(AND(C23&gt;=9,C23&lt;28,C19&lt;17.5,C17&gt;=0.25,C14&lt;9,C18&lt;0.75),0.39,IF(AND(C23&lt;9,C28&lt;0.25,C14&gt;=1.5),0.4,IF(AND(C23&gt;=28,C23&lt;48,C19&lt;3,C26&gt;=2,C20&lt;3.5),0.4,IF(AND(C23&gt;=9,C23&lt;28,C19&lt;17.5,C14&lt;9,C26&gt;=7,C18&gt;=0.75,C21&gt;=0.5),0.43,IF(AND(C23&gt;=9,C23&lt;28,C19&lt;17.5,C17&lt;0.25,C14&lt;9,C18&lt;0.75,C22&gt;=6.5),0.46,IF(AND(C23&lt;9,C28&lt;0.25,C14&lt;1.5,C24&gt;=2,C20&lt;0.5),0.46,IF(AND(C23&gt;=28,C23&lt;48,C19&gt;=32.5,C26&gt;=2,C26&lt;12,C20&lt;3.5),0.46,IF(AND(C23&gt;=9,C23&lt;28,C19&lt;17.5,C17&lt;0.25,C14&lt;9,C26&lt;3,C18&lt;0.75,C21&gt;=1.5,C22&lt;1.5),0.49,IF(AND(C23&gt;=9,C23&lt;28,C19&lt;17.5,C17&lt;0.25,C14&lt;9,C26&gt;=3,C18&lt;0.75,C22&lt;1.5),0.5,IF(AND(C23&gt;=28,C23&lt;48,C26&lt;2),0.54,IF(AND(C23&gt;=28,C23&lt;48,C19&gt;=3,C19&lt;32.5,C17&lt;0.25,C26&gt;=2,C26&lt;12,C24&lt;5,C20&lt;3.5),0.58,IF(AND(C23&gt;=48,C23&lt;93,C19&gt;=2.6,C28&gt;=2.5,C18&gt;=32.5,C24&lt;6),0.58,IF(AND(C23&gt;=48,C23&lt;73,C28&lt;2.5,C17&lt;0.25,C21&lt;0.25,C25&lt;3),0.59,IF(AND(C23&gt;=48,C23&lt;93,C28&lt;2.5,C17&lt;0.25,C21&lt;8.5,C25&gt;=4),0.59,IF(AND(C23&gt;=28,C23&lt;48,C19&gt;=3,C26&gt;=12,C20&lt;3.5),0.61,IF(AND(C23&gt;=9,C23&lt;28,C19&lt;17.5,C17&lt;0.25,C14&lt;9,C18&lt;0.75,C22&gt;=5.5,C22&lt;6.5),0.63,IF(AND(C23&gt;=9,C23&lt;28,C19&lt;17.5,C14&lt;9,C26&lt;7,C18&gt;=0.75,C21&gt;=0.5),0.64,IF(AND(C23&gt;=48,C23&lt;93,C19&gt;=72.5,C28&lt;2.5,C17&lt;0.25,C21&lt;0.25,C25&gt;=3,C25&lt;4),0.7,IF(AND(C23&gt;=28,C23&lt;48,C26&gt;=7,C20&gt;=3.5),0.71,IF(AND(C23&gt;=73,C23&lt;93,C28&lt;2.5,C17&lt;0.25,C21&lt;0.25,C25&lt;3),0.73,IF(AND(C23&gt;=28,C23&lt;48,C19&gt;=3,C19&lt;32.5,C17&gt;=0.25,C26&gt;=2,C26&lt;12,C24&lt;5,C20&lt;3.5),0.74,IF(AND(C23&gt;=48,C23&lt;63,C28&lt;2.5,C17&lt;0.25,C21&gt;=0.25,C21&lt;8.5,C25&lt;4),0.78,IF(AND(C23&gt;=48,C23&lt;93,C19&gt;=2.6,C28&gt;=2.5,C26&gt;=7,C18&lt;32.5,C24&lt;6,C22&gt;=2.5),0.79,IF(AND(C23&gt;=9,C23&lt;28,C19&lt;17.5,C17&lt;0.25,C14&lt;9,C26&lt;3,C18&lt;0.75,C21&lt;1.5,C22&lt;1.5),0.8,IF(AND(C23&gt;=48,C23&lt;93,C19&lt;25,C28&lt;2.5,C17&gt;=0.25),0.81,IF(AND(C23&gt;=48,C23&lt;93,C19&gt;=2.6,C28&gt;=2.5,C24&gt;=6),0.82,IF(AND(C23&gt;=48,C23&lt;93,C28&lt;2.5,C17&lt;0.25,C21&gt;=8.5,C22&gt;=1.5),0.84,IF(AND(C23&gt;=28,C23&lt;48,C26&gt;=2,C26&lt;7,C20&gt;=3.5),0.85,IF(AND(C23&gt;=28,C23&lt;48,C19&gt;=3,C19&lt;32.5,C26&gt;=2,C26&lt;12,C24&gt;=5,C20&lt;3.5),0.89,IF(AND(C23&gt;=48,C23&lt;78,C19&gt;=2.6,C28&gt;=2.5,C26&lt;7,C18&lt;0.5,C24&lt;6,C22&gt;=2.5),0.95,IF(AND(C23&gt;=48,C23&lt;93,C19&lt;72.5,C28&lt;2.5,C17&lt;0.25,C21&lt;0.25,C25&gt;=3,C25&lt;4),0.95,IF(AND(C23&gt;=63,C23&lt;93,C28&lt;2.5,C17&lt;0.25,C21&gt;=0.25,C21&lt;8.5,C25&lt;4),0.96,IF(AND(C23&gt;=48,C23&lt;93,C19&gt;=25,C28&lt;2.5,C17&gt;=0.25,C14&gt;=1.5),0.96,IF(AND(C23&gt;=9,C23&lt;28,C19&lt;17.5,C14&lt;9,C18&gt;=0.75,C21&lt;0.5),0.99,IF(AND(C23&gt;=48,C23&lt;93,C28&lt;2.5,C17&lt;0.25,C21&gt;=8.5,C22&lt;1.5),1.03,IF(AND(C23&gt;=9,C23&lt;28,C14&gt;=9),1.08,IF(AND(C23&gt;=78,C23&lt;93,C19&gt;=2.6,C28&gt;=2.5,C26&lt;7,C18&lt;32.5,C24&lt;6,C22&gt;=2.5),1.11,IF(AND(C23&gt;=48,C23&lt;93,C19&gt;=2.6,C28&gt;=2.5,C18&lt;32.5,C24&lt;6,C22&lt;2.5,C20&lt;10),1.13,IF(AND(C23&gt;=48,C23&lt;78,C19&gt;=2.6,C28&gt;=2.5,C26&lt;7,C18&gt;=0.5,C18&lt;32.5,C24&lt;6,C22&gt;=2.5),1.14,IF(AND(C23&gt;=48,C23&lt;93,C19&gt;=25,C28&lt;2.5,C17&gt;=0.25,C14&lt;1.5),1.19,IF(AND(C23&gt;=93,C28&lt;4.5),1.19,IF(AND(C23&gt;=48,C23&lt;93,C19&gt;=2.6,C28&gt;=2.5,C18&lt;32.5,C24&lt;6,C22&lt;2.5,C20&gt;=10),1.34,IF(AND(C23&gt;=93,C28&gt;=4.5),1.35,""))))))))))))))))))))))))))))))))))))))))))))))))))</f>
        <v>0.46</v>
      </c>
      <c r="D69" s="13">
        <f t="shared" si="5"/>
        <v>0.74</v>
      </c>
      <c r="E69" s="13">
        <f t="shared" si="5"/>
        <v>0.61</v>
      </c>
      <c r="F69" s="13">
        <f t="shared" si="5"/>
        <v>0.61</v>
      </c>
      <c r="G69" s="13">
        <f t="shared" si="5"/>
        <v>0.74</v>
      </c>
      <c r="H69" s="13">
        <f t="shared" si="5"/>
        <v>1.1299999999999999</v>
      </c>
      <c r="I69" s="13">
        <f t="shared" si="5"/>
        <v>1.1299999999999999</v>
      </c>
      <c r="J69" s="13">
        <f t="shared" si="5"/>
        <v>0.23</v>
      </c>
      <c r="K69" s="13">
        <f t="shared" si="5"/>
        <v>1.19</v>
      </c>
      <c r="L69" s="13">
        <f t="shared" si="5"/>
        <v>1.35</v>
      </c>
      <c r="M69" s="13">
        <f t="shared" si="5"/>
        <v>0.11</v>
      </c>
      <c r="N69" s="13">
        <f t="shared" si="5"/>
        <v>0.11</v>
      </c>
      <c r="O69" s="13">
        <f t="shared" si="5"/>
        <v>0.11</v>
      </c>
      <c r="P69" s="13">
        <f t="shared" si="5"/>
        <v>0.11</v>
      </c>
      <c r="Q69" s="13">
        <f t="shared" si="5"/>
        <v>0.11</v>
      </c>
      <c r="R69" s="13">
        <f t="shared" si="5"/>
        <v>0.11</v>
      </c>
      <c r="S69" s="13">
        <f t="shared" si="5"/>
        <v>0.11</v>
      </c>
      <c r="T69" s="13">
        <f t="shared" si="5"/>
        <v>0.11</v>
      </c>
      <c r="U69" s="13">
        <f t="shared" si="5"/>
        <v>0.11</v>
      </c>
      <c r="V69" s="13">
        <f t="shared" si="5"/>
        <v>0.11</v>
      </c>
      <c r="W69" s="13">
        <f t="shared" si="5"/>
        <v>0.11</v>
      </c>
      <c r="X69" s="13">
        <f t="shared" si="5"/>
        <v>0.11</v>
      </c>
      <c r="Y69" s="13">
        <f t="shared" si="5"/>
        <v>0.11</v>
      </c>
      <c r="Z69" s="13">
        <f t="shared" si="5"/>
        <v>0.11</v>
      </c>
      <c r="AA69" s="13">
        <f t="shared" si="5"/>
        <v>0.11</v>
      </c>
      <c r="AB69" s="13">
        <f t="shared" si="5"/>
        <v>0.11</v>
      </c>
      <c r="AC69" s="13">
        <f t="shared" si="5"/>
        <v>0.11</v>
      </c>
      <c r="AD69" s="13">
        <f t="shared" si="5"/>
        <v>0.11</v>
      </c>
      <c r="AE69" s="13">
        <f t="shared" si="5"/>
        <v>0.11</v>
      </c>
      <c r="AF69" s="13">
        <f t="shared" si="5"/>
        <v>0.11</v>
      </c>
      <c r="AG69" s="13">
        <f t="shared" si="5"/>
        <v>0.11</v>
      </c>
      <c r="AH69" s="13">
        <f t="shared" si="5"/>
        <v>0.11</v>
      </c>
      <c r="AI69" s="13">
        <f t="shared" si="5"/>
        <v>0.11</v>
      </c>
      <c r="AJ69" s="13">
        <f t="shared" si="5"/>
        <v>0.11</v>
      </c>
      <c r="AK69" s="13">
        <f t="shared" si="5"/>
        <v>0.11</v>
      </c>
      <c r="AL69" s="13">
        <f t="shared" si="5"/>
        <v>0.11</v>
      </c>
      <c r="AM69" s="13">
        <f t="shared" si="5"/>
        <v>0.11</v>
      </c>
      <c r="AN69" s="13">
        <f t="shared" si="5"/>
        <v>0.11</v>
      </c>
      <c r="AO69" s="13">
        <f t="shared" si="5"/>
        <v>0.11</v>
      </c>
    </row>
    <row r="70" spans="1:41" x14ac:dyDescent="0.35">
      <c r="A70" s="1" t="s">
        <v>37</v>
      </c>
      <c r="B70" s="13">
        <f>IF(AND(B23&lt;9,B19&gt;=2,B27&gt;=2,B24&lt;2),0.05,IF(AND(B23&lt;9,B19&lt;2,B24&lt;2),0.11,IF(AND(B23&gt;=38,B23&lt;93,B19&gt;=0.05,B19&lt;1.5),0.23,IF(AND(B23&gt;=9,B23&lt;28,B26&lt;7,B14&lt;8.5,B27&gt;=3),0.28,IF(AND(B23&gt;=9,B23&lt;18,B26&gt;=7,B14&lt;8.5),0.3,IF(AND(B23&gt;=5,B23&lt;9,B26&lt;6,B24&gt;=2),0.32,IF(AND(B23&lt;9,B19&gt;=2,B27&lt;2,B24&lt;2),0.35,IF(AND(B23&gt;=9,B23&lt;28,B19&gt;=12.5,B26&lt;7,B14&lt;8.5,B20&lt;0.5,B27&lt;3),0.39,IF(AND(B23&gt;=38,B23&lt;63,B19&gt;=6.5,B17&gt;=12.5,B22&lt;17.5),0.4,IF(AND(B23&gt;=18,B23&lt;28,B26&gt;=7,B14&lt;8.5),0.43,IF(AND(B23&gt;=9,B23&lt;28,B19&gt;=4.5,B26&gt;=1,B26&lt;7,B17&gt;=0.25,B14&lt;8.5,B20&gt;=0.5,B27&lt;3),0.44,IF(AND(B23&gt;=9,B23&lt;28,B19&lt;4.5,B26&lt;7,B14&lt;8.5,B27&lt;3),0.45,IF(AND(B23&gt;=9,B23&lt;38,B17&lt;3,B14&gt;=15),0.52,IF(AND(B23&gt;=28,B23&lt;38,B14&lt;8.5,B20&gt;=3.5),0.54,IF(AND(B23&lt;5,B24&gt;=2),0.56,IF(AND(B23&gt;=38,B23&lt;93,B19&lt;0.05),0.58,IF(AND(B23&gt;=9,B23&lt;28,B19&gt;=4.5,B19&lt;12.5,B26&lt;7,B14&lt;8.5,B20&lt;0.5,B27&lt;3),0.6,IF(AND(B23&gt;=18,B23&lt;28,B19&gt;=4.5,B26&gt;=1,B26&lt;7,B17&lt;0.25,B14&lt;8.5,B20&gt;=0.5,B27&lt;3),0.63,IF(AND(B23&gt;=38,B23&lt;63,B19&gt;=6.5,B26&gt;=2,B17&lt;12.5,B22&lt;0.5,B21&gt;=6,B18&lt;2),0.63,IF(AND(B23&gt;=5,B23&lt;9,B26&gt;=6,B24&gt;=2),0.63,IF(AND(B23&gt;=28,B23&lt;38,B26&gt;=8,B14&lt;8.5,B20&lt;3.5),0.64,IF(AND(B23&gt;=38,B23&lt;63,B19&gt;=6.5,B26&gt;=2,B17&lt;12.5,B22&lt;17.5,B21&gt;=18,B18&gt;=2),0.69,IF(AND(B23&gt;=38,B23&lt;63,B19&gt;=6.5,B26&gt;=2,B17&lt;12.5,B22&gt;=0.5,B22&lt;17.5,B21&gt;=6,B18&lt;2),0.72,IF(AND(B23&gt;=38,B23&lt;58,B19&gt;=6.5,B26&gt;=2,B26&lt;12,B17&lt;12.5,B22&lt;17.5,B21&lt;6),0.73,IF(AND(B23&gt;=63,B23&lt;93,B19&gt;=1.5,B26&lt;2,B17&lt;1,B21&lt;2),0.77,IF(AND(B23&gt;=9,B23&lt;18,B19&gt;=4.5,B26&gt;=1,B26&lt;7,B17&lt;0.25,B14&lt;8.5,B20&gt;=0.5,B27&lt;3),0.8,IF(AND(B23&gt;=9,B23&lt;38,B17&lt;3,B14&gt;=8.5,B14&lt;15),0.8,IF(AND(B23&gt;=58,B23&lt;63,B19&gt;=6.5,B26&gt;=2,B26&lt;12,B17&lt;12.5,B22&lt;17.5,B21&lt;6,B28&lt;2.5),0.81,IF(AND(B23&gt;=38,B23&lt;63,B19&gt;=6.5,B26&lt;2,B17&lt;12.5,B22&lt;17.5,B20&lt;0.5),0.81,IF(AND(B23&gt;=28,B23&lt;38,B26&lt;8,B14&lt;8.5,B20&lt;3.5),0.83,IF(AND(B23&gt;=63,B23&lt;68,B19&gt;=1.5,B26&gt;=2,B22&lt;0.25),0.83,IF(AND(B23&gt;=38,B23&lt;63,B19&gt;=6.5,B26&gt;=2,B17&lt;12.5,B22&lt;17.5,B21&gt;=6,B21&lt;18,B18&gt;=2),0.84,IF(AND(B23&gt;=38,B23&lt;63,B19&gt;=6.5,B26&gt;=12,B17&lt;12.5,B22&lt;17.5,B21&lt;6),0.9,IF(AND(B23&gt;=63,B23&lt;68,B19&gt;=1.5,B26&gt;=2,B22&gt;=0.25,B20&gt;=2),0.93,IF(AND(B23&gt;=63,B23&lt;93,B19&gt;=1.5,B26&lt;2,B17&lt;1,B21&gt;=2),0.94,IF(AND(B23&gt;=38,B23&lt;63,B19&gt;=1.5,B19&lt;6.5),0.94,IF(AND(B23&gt;=9,B23&lt;28,B19&gt;=4.5,B26&lt;1,B14&lt;8.5,B20&gt;=0.5,B27&lt;3),0.99,IF(AND(B23&gt;=63,B23&lt;93,B19&gt;=1.5,B26&lt;2,B17&gt;=1),0.99,IF(AND(B23&gt;=68,B23&lt;93,B19&gt;=1.5,B26&gt;=2,B22&lt;0.25),1.03,IF(AND(B23&gt;=58,B23&lt;63,B19&gt;=6.5,B26&gt;=2,B26&lt;12,B17&lt;12.5,B22&lt;17.5,B21&lt;6,B28&gt;=2.5),1.05,IF(AND(B23&gt;=38,B23&lt;63,B19&gt;=6.5,B26&lt;2,B17&lt;12.5,B22&lt;17.5,B20&gt;=0.5),1.05,IF(AND(B23&gt;=68,B23&lt;93,B19&gt;=1.5,B26&gt;=2,B22&gt;=0.25,B20&gt;=2),1.1,IF(AND(B23&gt;=63,B23&lt;93,B19&gt;=1.5,B26&gt;=2,B22&gt;=0.25,B20&lt;2,B18&gt;=0.5),1.17,IF(AND(B23&gt;=93,B16&lt;0.75),1.19,IF(AND(B23&gt;=38,B23&lt;63,B19&gt;=6.5,B22&gt;=17.5),1.25,IF(AND(B23&gt;=9,B23&lt;38,B17&gt;=3,B14&gt;=8.5),1.28,IF(AND(B23&gt;=93,B16&gt;=0.75),1.41,IF(AND(B23&gt;=63,B23&lt;93,B19&gt;=1.5,B26&gt;=2,B22&gt;=0.25,B20&lt;2,B18&lt;0.5),1.57,""))))))))))))))))))))))))))))))))))))))))))))))))</f>
        <v>0.4</v>
      </c>
      <c r="C70" s="13">
        <f t="shared" ref="C70:AO70" si="6">IF(AND(C23&lt;9,C19&gt;=2,C27&gt;=2,C24&lt;2),0.05,IF(AND(C23&lt;9,C19&lt;2,C24&lt;2),0.11,IF(AND(C23&gt;=38,C23&lt;93,C19&gt;=0.05,C19&lt;1.5),0.23,IF(AND(C23&gt;=9,C23&lt;28,C26&lt;7,C14&lt;8.5,C27&gt;=3),0.28,IF(AND(C23&gt;=9,C23&lt;18,C26&gt;=7,C14&lt;8.5),0.3,IF(AND(C23&gt;=5,C23&lt;9,C26&lt;6,C24&gt;=2),0.32,IF(AND(C23&lt;9,C19&gt;=2,C27&lt;2,C24&lt;2),0.35,IF(AND(C23&gt;=9,C23&lt;28,C19&gt;=12.5,C26&lt;7,C14&lt;8.5,C20&lt;0.5,C27&lt;3),0.39,IF(AND(C23&gt;=38,C23&lt;63,C19&gt;=6.5,C17&gt;=12.5,C22&lt;17.5),0.4,IF(AND(C23&gt;=18,C23&lt;28,C26&gt;=7,C14&lt;8.5),0.43,IF(AND(C23&gt;=9,C23&lt;28,C19&gt;=4.5,C26&gt;=1,C26&lt;7,C17&gt;=0.25,C14&lt;8.5,C20&gt;=0.5,C27&lt;3),0.44,IF(AND(C23&gt;=9,C23&lt;28,C19&lt;4.5,C26&lt;7,C14&lt;8.5,C27&lt;3),0.45,IF(AND(C23&gt;=9,C23&lt;38,C17&lt;3,C14&gt;=15),0.52,IF(AND(C23&gt;=28,C23&lt;38,C14&lt;8.5,C20&gt;=3.5),0.54,IF(AND(C23&lt;5,C24&gt;=2),0.56,IF(AND(C23&gt;=38,C23&lt;93,C19&lt;0.05),0.58,IF(AND(C23&gt;=9,C23&lt;28,C19&gt;=4.5,C19&lt;12.5,C26&lt;7,C14&lt;8.5,C20&lt;0.5,C27&lt;3),0.6,IF(AND(C23&gt;=18,C23&lt;28,C19&gt;=4.5,C26&gt;=1,C26&lt;7,C17&lt;0.25,C14&lt;8.5,C20&gt;=0.5,C27&lt;3),0.63,IF(AND(C23&gt;=38,C23&lt;63,C19&gt;=6.5,C26&gt;=2,C17&lt;12.5,C22&lt;0.5,C21&gt;=6,C18&lt;2),0.63,IF(AND(C23&gt;=5,C23&lt;9,C26&gt;=6,C24&gt;=2),0.63,IF(AND(C23&gt;=28,C23&lt;38,C26&gt;=8,C14&lt;8.5,C20&lt;3.5),0.64,IF(AND(C23&gt;=38,C23&lt;63,C19&gt;=6.5,C26&gt;=2,C17&lt;12.5,C22&lt;17.5,C21&gt;=18,C18&gt;=2),0.69,IF(AND(C23&gt;=38,C23&lt;63,C19&gt;=6.5,C26&gt;=2,C17&lt;12.5,C22&gt;=0.5,C22&lt;17.5,C21&gt;=6,C18&lt;2),0.72,IF(AND(C23&gt;=38,C23&lt;58,C19&gt;=6.5,C26&gt;=2,C26&lt;12,C17&lt;12.5,C22&lt;17.5,C21&lt;6),0.73,IF(AND(C23&gt;=63,C23&lt;93,C19&gt;=1.5,C26&lt;2,C17&lt;1,C21&lt;2),0.77,IF(AND(C23&gt;=9,C23&lt;18,C19&gt;=4.5,C26&gt;=1,C26&lt;7,C17&lt;0.25,C14&lt;8.5,C20&gt;=0.5,C27&lt;3),0.8,IF(AND(C23&gt;=9,C23&lt;38,C17&lt;3,C14&gt;=8.5,C14&lt;15),0.8,IF(AND(C23&gt;=58,C23&lt;63,C19&gt;=6.5,C26&gt;=2,C26&lt;12,C17&lt;12.5,C22&lt;17.5,C21&lt;6,C28&lt;2.5),0.81,IF(AND(C23&gt;=38,C23&lt;63,C19&gt;=6.5,C26&lt;2,C17&lt;12.5,C22&lt;17.5,C20&lt;0.5),0.81,IF(AND(C23&gt;=28,C23&lt;38,C26&lt;8,C14&lt;8.5,C20&lt;3.5),0.83,IF(AND(C23&gt;=63,C23&lt;68,C19&gt;=1.5,C26&gt;=2,C22&lt;0.25),0.83,IF(AND(C23&gt;=38,C23&lt;63,C19&gt;=6.5,C26&gt;=2,C17&lt;12.5,C22&lt;17.5,C21&gt;=6,C21&lt;18,C18&gt;=2),0.84,IF(AND(C23&gt;=38,C23&lt;63,C19&gt;=6.5,C26&gt;=12,C17&lt;12.5,C22&lt;17.5,C21&lt;6),0.9,IF(AND(C23&gt;=63,C23&lt;68,C19&gt;=1.5,C26&gt;=2,C22&gt;=0.25,C20&gt;=2),0.93,IF(AND(C23&gt;=63,C23&lt;93,C19&gt;=1.5,C26&lt;2,C17&lt;1,C21&gt;=2),0.94,IF(AND(C23&gt;=38,C23&lt;63,C19&gt;=1.5,C19&lt;6.5),0.94,IF(AND(C23&gt;=9,C23&lt;28,C19&gt;=4.5,C26&lt;1,C14&lt;8.5,C20&gt;=0.5,C27&lt;3),0.99,IF(AND(C23&gt;=63,C23&lt;93,C19&gt;=1.5,C26&lt;2,C17&gt;=1),0.99,IF(AND(C23&gt;=68,C23&lt;93,C19&gt;=1.5,C26&gt;=2,C22&lt;0.25),1.03,IF(AND(C23&gt;=58,C23&lt;63,C19&gt;=6.5,C26&gt;=2,C26&lt;12,C17&lt;12.5,C22&lt;17.5,C21&lt;6,C28&gt;=2.5),1.05,IF(AND(C23&gt;=38,C23&lt;63,C19&gt;=6.5,C26&lt;2,C17&lt;12.5,C22&lt;17.5,C20&gt;=0.5),1.05,IF(AND(C23&gt;=68,C23&lt;93,C19&gt;=1.5,C26&gt;=2,C22&gt;=0.25,C20&gt;=2),1.1,IF(AND(C23&gt;=63,C23&lt;93,C19&gt;=1.5,C26&gt;=2,C22&gt;=0.25,C20&lt;2,C18&gt;=0.5),1.17,IF(AND(C23&gt;=93,C16&lt;0.75),1.19,IF(AND(C23&gt;=38,C23&lt;63,C19&gt;=6.5,C22&gt;=17.5),1.25,IF(AND(C23&gt;=9,C23&lt;38,C17&gt;=3,C14&gt;=8.5),1.28,IF(AND(C23&gt;=93,C16&gt;=0.75),1.41,IF(AND(C23&gt;=63,C23&lt;93,C19&gt;=1.5,C26&gt;=2,C22&gt;=0.25,C20&lt;2,C18&lt;0.5),1.57,""))))))))))))))))))))))))))))))))))))))))))))))))</f>
        <v>0.63</v>
      </c>
      <c r="D70" s="13">
        <f t="shared" si="6"/>
        <v>0.94</v>
      </c>
      <c r="E70" s="13">
        <f t="shared" si="6"/>
        <v>0.64</v>
      </c>
      <c r="F70" s="13">
        <f t="shared" si="6"/>
        <v>0.64</v>
      </c>
      <c r="G70" s="13">
        <f t="shared" si="6"/>
        <v>0.64</v>
      </c>
      <c r="H70" s="13">
        <f t="shared" si="6"/>
        <v>1.17</v>
      </c>
      <c r="I70" s="13">
        <f t="shared" si="6"/>
        <v>0.69</v>
      </c>
      <c r="J70" s="13">
        <f t="shared" si="6"/>
        <v>0.23</v>
      </c>
      <c r="K70" s="13">
        <f t="shared" si="6"/>
        <v>1.19</v>
      </c>
      <c r="L70" s="13">
        <f t="shared" si="6"/>
        <v>1.41</v>
      </c>
      <c r="M70" s="13">
        <f t="shared" si="6"/>
        <v>0.11</v>
      </c>
      <c r="N70" s="13">
        <f t="shared" si="6"/>
        <v>0.11</v>
      </c>
      <c r="O70" s="13">
        <f t="shared" si="6"/>
        <v>0.11</v>
      </c>
      <c r="P70" s="13">
        <f t="shared" si="6"/>
        <v>0.11</v>
      </c>
      <c r="Q70" s="13">
        <f t="shared" si="6"/>
        <v>0.11</v>
      </c>
      <c r="R70" s="13">
        <f t="shared" si="6"/>
        <v>0.11</v>
      </c>
      <c r="S70" s="13">
        <f t="shared" si="6"/>
        <v>0.11</v>
      </c>
      <c r="T70" s="13">
        <f t="shared" si="6"/>
        <v>0.11</v>
      </c>
      <c r="U70" s="13">
        <f t="shared" si="6"/>
        <v>0.11</v>
      </c>
      <c r="V70" s="13">
        <f t="shared" si="6"/>
        <v>0.11</v>
      </c>
      <c r="W70" s="13">
        <f t="shared" si="6"/>
        <v>0.11</v>
      </c>
      <c r="X70" s="13">
        <f t="shared" si="6"/>
        <v>0.11</v>
      </c>
      <c r="Y70" s="13">
        <f t="shared" si="6"/>
        <v>0.11</v>
      </c>
      <c r="Z70" s="13">
        <f t="shared" si="6"/>
        <v>0.11</v>
      </c>
      <c r="AA70" s="13">
        <f t="shared" si="6"/>
        <v>0.11</v>
      </c>
      <c r="AB70" s="13">
        <f t="shared" si="6"/>
        <v>0.11</v>
      </c>
      <c r="AC70" s="13">
        <f t="shared" si="6"/>
        <v>0.11</v>
      </c>
      <c r="AD70" s="13">
        <f t="shared" si="6"/>
        <v>0.11</v>
      </c>
      <c r="AE70" s="13">
        <f t="shared" si="6"/>
        <v>0.11</v>
      </c>
      <c r="AF70" s="13">
        <f t="shared" si="6"/>
        <v>0.11</v>
      </c>
      <c r="AG70" s="13">
        <f t="shared" si="6"/>
        <v>0.11</v>
      </c>
      <c r="AH70" s="13">
        <f t="shared" si="6"/>
        <v>0.11</v>
      </c>
      <c r="AI70" s="13">
        <f t="shared" si="6"/>
        <v>0.11</v>
      </c>
      <c r="AJ70" s="13">
        <f t="shared" si="6"/>
        <v>0.11</v>
      </c>
      <c r="AK70" s="13">
        <f t="shared" si="6"/>
        <v>0.11</v>
      </c>
      <c r="AL70" s="13">
        <f t="shared" si="6"/>
        <v>0.11</v>
      </c>
      <c r="AM70" s="13">
        <f t="shared" si="6"/>
        <v>0.11</v>
      </c>
      <c r="AN70" s="13">
        <f t="shared" si="6"/>
        <v>0.11</v>
      </c>
      <c r="AO70" s="13">
        <f t="shared" si="6"/>
        <v>0.11</v>
      </c>
    </row>
    <row r="71" spans="1:41" x14ac:dyDescent="0.35">
      <c r="A71" s="1" t="s">
        <v>38</v>
      </c>
      <c r="B71" s="13">
        <f>IF(AND(B23&lt;9,B19&gt;=2,B24&lt;2,B27&gt;=2),0.05,IF(AND(B23&lt;9,B19&lt;2,B24&lt;2),0.078,IF(AND(B23&gt;=5,B23&lt;9,B24&gt;=2,B28&lt;0.5),0.257,IF(AND(B23&gt;=23,B23&lt;48,B19&lt;1.5,B28&gt;=0.5),0.258,IF(AND(B23&gt;=9,B23&lt;23,B17&lt;1.5,B14&gt;=4.5,B18&gt;=2.5),0.286,IF(AND(B23&lt;9,B19&gt;=2,B24&lt;2,B27&lt;2),0.325,IF(AND(B23&gt;=9,B23&lt;23,B21&lt;0.5,B14&lt;1.5,B20&lt;10),0.329,IF(AND(B23&gt;=5,B23&lt;9,B24&gt;=2,B28&gt;=0.5),0.419,IF(AND(B23&gt;=9,B23&lt;23,B21&gt;=1.5,B25&lt;8,B14&lt;4.5,B20&lt;10),0.443,IF(AND(B23&gt;=23,B23&lt;48,B19&lt;1.5,B28&lt;0.5),0.456,IF(AND(B23&gt;=23,B23&lt;48,B19&gt;=1.5,B19&lt;27.5,B17&lt;4,B21&lt;1.5),0.47,IF(AND(B23&gt;=48,B23&lt;68,B24&gt;=3,B26&gt;=1,B25&gt;=6,B14&lt;3,B22&lt;13),0.524,IF(AND(B23&lt;5,B24&gt;=2),0.561,IF(AND(B23&gt;=9,B23&lt;23,B21&lt;0.5,B14&gt;=1.5,B14&lt;4.5,B20&lt;10),0.58,IF(AND(B23&gt;=9,B23&lt;23,B17&lt;1.5,B14&gt;=4.5,B18&lt;2.5),0.584,IF(AND(B23&gt;=23,B23&lt;48,B19&gt;=1.5,B17&lt;4,B21&gt;=4,B20&lt;9.5,B18&gt;=4),0.621,IF(AND(B23&gt;=23,B23&lt;48,B19&gt;=1.5,B19&lt;27.5,B17&lt;4,B21&gt;=1.5,B21&lt;4),0.632,IF(AND(B23&gt;=9,B23&lt;23,B14&lt;4.5,B20&gt;=10),0.645,IF(AND(B23&gt;=33,B23&lt;48,B19&gt;=1.5,B17&lt;4,B21&gt;=4,B28&gt;=2,B18&lt;4),0.675,IF(AND(B23&gt;=48,B23&lt;93,B17&lt;1,B26&lt;1),0.676,IF(AND(B23&gt;=9,B23&lt;23,B21&gt;=1.5,B25&gt;=8,B14&lt;4.5,B20&lt;10),0.685,IF(AND(B23&gt;=68,B23&lt;93,B19&lt;2.1,B26&gt;=1),0.736,IF(AND(B23&gt;=23,B23&lt;48,B19&gt;=27.5,B17&lt;4,B21&lt;4),0.745,IF(AND(B23&gt;=68,B23&lt;93,B19&gt;=2.1,B24&gt;=6,B26&gt;=1),0.759,IF(AND(B23&gt;=48,B23&lt;68,B26&gt;=1,B25&lt;6,B20&lt;0.25),0.77,IF(AND(B23&gt;=23,B23&lt;48,B19&gt;=7.5,B17&gt;=4),0.771,IF(AND(B23&gt;=23,B23&lt;48,B19&gt;=1.5,B17&lt;4,B21&gt;=4,B28&lt;2,B18&lt;4),0.808,IF(AND(B23&gt;=23,B23&lt;48,B19&gt;=1.5,B17&lt;4,B21&gt;=4,B20&gt;=9.5,B18&gt;=4),0.811,IF(AND(B23&gt;=48,B23&lt;68,B24&lt;3,B26&gt;=8,B25&gt;=6,B14&gt;=2.8),0.819,IF(AND(B23&gt;=48,B23&lt;68,B24&gt;=3,B26&gt;=1,B25&gt;=6,B14&gt;=3,B22&lt;13),0.821,IF(AND(B23&gt;=48,B23&lt;93,B17&gt;=1,B26&lt;1),0.824,IF(AND(B23&gt;=48,B23&lt;68,B26&gt;=1,B25&lt;6,B20&gt;=0.25),0.873,IF(AND(B23&gt;=23,B23&lt;33,B19&gt;=1.5,B17&lt;4,B21&gt;=4,B28&gt;=2,B18&lt;4),0.886,IF(AND(B23&gt;=9,B23&lt;23,B21&gt;=0.5,B21&lt;1.5,B14&lt;4.5,B20&lt;10),0.927,IF(AND(B23&gt;=9,B23&lt;23,B17&gt;=1.5,B14&gt;=4.5),0.991,IF(AND(B23&gt;=48,B23&lt;68,B24&lt;3,B26&gt;=8,B25&gt;=6,B14&lt;2.8),0.994,IF(AND(B23&gt;=68,B23&lt;93,B19&gt;=2.1,B24&lt;6,B26&gt;=1,B26&lt;5),1.031,IF(AND(B23&gt;=48,B23&lt;68,B24&lt;3,B17&lt;2,B26&gt;=1,B26&lt;8,B25&gt;=6),1.035,IF(AND(B23&gt;=68,B23&lt;93,B19&gt;=2.1,B24&lt;6,B26&gt;=5,B25&lt;9),1.148,IF(AND(B23&gt;=48,B23&lt;68,B24&gt;=3,B26&gt;=1,B25&gt;=6,B22&gt;=13),1.173,IF(AND(B23&gt;=93,B16&lt;0.75),1.207,IF(AND(B23&gt;=48,B23&lt;68,B24&lt;3,B17&gt;=2,B26&gt;=1,B26&lt;8,B25&gt;=6),1.249,IF(AND(B23&gt;=68,B23&lt;93,B19&gt;=2.1,B24&lt;6,B26&gt;=5,B25&gt;=9),1.339,IF(AND(B23&gt;=93,B16&gt;=0.75),1.381,IF(AND(B23&gt;=23,B23&lt;48,B19&gt;=1.5,B19&lt;7.5,B17&gt;=4),1.458,"")))))))))))))))))))))))))))))))))))))))))))))</f>
        <v>0.77100000000000002</v>
      </c>
      <c r="C71" s="13">
        <f t="shared" ref="C71:AO71" si="7">IF(AND(C23&lt;9,C19&gt;=2,C24&lt;2,C27&gt;=2),0.05,IF(AND(C23&lt;9,C19&lt;2,C24&lt;2),0.078,IF(AND(C23&gt;=5,C23&lt;9,C24&gt;=2,C28&lt;0.5),0.257,IF(AND(C23&gt;=23,C23&lt;48,C19&lt;1.5,C28&gt;=0.5),0.258,IF(AND(C23&gt;=9,C23&lt;23,C17&lt;1.5,C14&gt;=4.5,C18&gt;=2.5),0.286,IF(AND(C23&lt;9,C19&gt;=2,C24&lt;2,C27&lt;2),0.325,IF(AND(C23&gt;=9,C23&lt;23,C21&lt;0.5,C14&lt;1.5,C20&lt;10),0.329,IF(AND(C23&gt;=5,C23&lt;9,C24&gt;=2,C28&gt;=0.5),0.419,IF(AND(C23&gt;=9,C23&lt;23,C21&gt;=1.5,C25&lt;8,C14&lt;4.5,C20&lt;10),0.443,IF(AND(C23&gt;=23,C23&lt;48,C19&lt;1.5,C28&lt;0.5),0.456,IF(AND(C23&gt;=23,C23&lt;48,C19&gt;=1.5,C19&lt;27.5,C17&lt;4,C21&lt;1.5),0.47,IF(AND(C23&gt;=48,C23&lt;68,C24&gt;=3,C26&gt;=1,C25&gt;=6,C14&lt;3,C22&lt;13),0.524,IF(AND(C23&lt;5,C24&gt;=2),0.561,IF(AND(C23&gt;=9,C23&lt;23,C21&lt;0.5,C14&gt;=1.5,C14&lt;4.5,C20&lt;10),0.58,IF(AND(C23&gt;=9,C23&lt;23,C17&lt;1.5,C14&gt;=4.5,C18&lt;2.5),0.584,IF(AND(C23&gt;=23,C23&lt;48,C19&gt;=1.5,C17&lt;4,C21&gt;=4,C20&lt;9.5,C18&gt;=4),0.621,IF(AND(C23&gt;=23,C23&lt;48,C19&gt;=1.5,C19&lt;27.5,C17&lt;4,C21&gt;=1.5,C21&lt;4),0.632,IF(AND(C23&gt;=9,C23&lt;23,C14&lt;4.5,C20&gt;=10),0.645,IF(AND(C23&gt;=33,C23&lt;48,C19&gt;=1.5,C17&lt;4,C21&gt;=4,C28&gt;=2,C18&lt;4),0.675,IF(AND(C23&gt;=48,C23&lt;93,C17&lt;1,C26&lt;1),0.676,IF(AND(C23&gt;=9,C23&lt;23,C21&gt;=1.5,C25&gt;=8,C14&lt;4.5,C20&lt;10),0.685,IF(AND(C23&gt;=68,C23&lt;93,C19&lt;2.1,C26&gt;=1),0.736,IF(AND(C23&gt;=23,C23&lt;48,C19&gt;=27.5,C17&lt;4,C21&lt;4),0.745,IF(AND(C23&gt;=68,C23&lt;93,C19&gt;=2.1,C24&gt;=6,C26&gt;=1),0.759,IF(AND(C23&gt;=48,C23&lt;68,C26&gt;=1,C25&lt;6,C20&lt;0.25),0.77,IF(AND(C23&gt;=23,C23&lt;48,C19&gt;=7.5,C17&gt;=4),0.771,IF(AND(C23&gt;=23,C23&lt;48,C19&gt;=1.5,C17&lt;4,C21&gt;=4,C28&lt;2,C18&lt;4),0.808,IF(AND(C23&gt;=23,C23&lt;48,C19&gt;=1.5,C17&lt;4,C21&gt;=4,C20&gt;=9.5,C18&gt;=4),0.811,IF(AND(C23&gt;=48,C23&lt;68,C24&lt;3,C26&gt;=8,C25&gt;=6,C14&gt;=2.8),0.819,IF(AND(C23&gt;=48,C23&lt;68,C24&gt;=3,C26&gt;=1,C25&gt;=6,C14&gt;=3,C22&lt;13),0.821,IF(AND(C23&gt;=48,C23&lt;93,C17&gt;=1,C26&lt;1),0.824,IF(AND(C23&gt;=48,C23&lt;68,C26&gt;=1,C25&lt;6,C20&gt;=0.25),0.873,IF(AND(C23&gt;=23,C23&lt;33,C19&gt;=1.5,C17&lt;4,C21&gt;=4,C28&gt;=2,C18&lt;4),0.886,IF(AND(C23&gt;=9,C23&lt;23,C21&gt;=0.5,C21&lt;1.5,C14&lt;4.5,C20&lt;10),0.927,IF(AND(C23&gt;=9,C23&lt;23,C17&gt;=1.5,C14&gt;=4.5),0.991,IF(AND(C23&gt;=48,C23&lt;68,C24&lt;3,C26&gt;=8,C25&gt;=6,C14&lt;2.8),0.994,IF(AND(C23&gt;=68,C23&lt;93,C19&gt;=2.1,C24&lt;6,C26&gt;=1,C26&lt;5),1.031,IF(AND(C23&gt;=48,C23&lt;68,C24&lt;3,C17&lt;2,C26&gt;=1,C26&lt;8,C25&gt;=6),1.035,IF(AND(C23&gt;=68,C23&lt;93,C19&gt;=2.1,C24&lt;6,C26&gt;=5,C25&lt;9),1.148,IF(AND(C23&gt;=48,C23&lt;68,C24&gt;=3,C26&gt;=1,C25&gt;=6,C22&gt;=13),1.173,IF(AND(C23&gt;=93,C16&lt;0.75),1.207,IF(AND(C23&gt;=48,C23&lt;68,C24&lt;3,C17&gt;=2,C26&gt;=1,C26&lt;8,C25&gt;=6),1.249,IF(AND(C23&gt;=68,C23&lt;93,C19&gt;=2.1,C24&lt;6,C26&gt;=5,C25&gt;=9),1.339,IF(AND(C23&gt;=93,C16&gt;=0.75),1.381,IF(AND(C23&gt;=23,C23&lt;48,C19&gt;=1.5,C19&lt;7.5,C17&gt;=4),1.458,"")))))))))))))))))))))))))))))))))))))))))))))</f>
        <v>0.67500000000000004</v>
      </c>
      <c r="D71" s="13">
        <f t="shared" si="7"/>
        <v>0.621</v>
      </c>
      <c r="E71" s="13">
        <f t="shared" si="7"/>
        <v>0.47</v>
      </c>
      <c r="F71" s="13">
        <f t="shared" si="7"/>
        <v>0.621</v>
      </c>
      <c r="G71" s="13">
        <f t="shared" si="7"/>
        <v>0.745</v>
      </c>
      <c r="H71" s="13">
        <f t="shared" si="7"/>
        <v>1.1479999999999999</v>
      </c>
      <c r="I71" s="13">
        <f t="shared" si="7"/>
        <v>0.99399999999999999</v>
      </c>
      <c r="J71" s="13">
        <f t="shared" si="7"/>
        <v>0.73599999999999999</v>
      </c>
      <c r="K71" s="13">
        <f t="shared" si="7"/>
        <v>1.2070000000000001</v>
      </c>
      <c r="L71" s="13">
        <f t="shared" si="7"/>
        <v>1.381</v>
      </c>
      <c r="M71" s="13">
        <f t="shared" si="7"/>
        <v>7.8E-2</v>
      </c>
      <c r="N71" s="13">
        <f t="shared" si="7"/>
        <v>7.8E-2</v>
      </c>
      <c r="O71" s="13">
        <f t="shared" si="7"/>
        <v>7.8E-2</v>
      </c>
      <c r="P71" s="13">
        <f t="shared" si="7"/>
        <v>7.8E-2</v>
      </c>
      <c r="Q71" s="13">
        <f t="shared" si="7"/>
        <v>7.8E-2</v>
      </c>
      <c r="R71" s="13">
        <f t="shared" si="7"/>
        <v>7.8E-2</v>
      </c>
      <c r="S71" s="13">
        <f t="shared" si="7"/>
        <v>7.8E-2</v>
      </c>
      <c r="T71" s="13">
        <f t="shared" si="7"/>
        <v>7.8E-2</v>
      </c>
      <c r="U71" s="13">
        <f t="shared" si="7"/>
        <v>7.8E-2</v>
      </c>
      <c r="V71" s="13">
        <f t="shared" si="7"/>
        <v>7.8E-2</v>
      </c>
      <c r="W71" s="13">
        <f t="shared" si="7"/>
        <v>7.8E-2</v>
      </c>
      <c r="X71" s="13">
        <f t="shared" si="7"/>
        <v>7.8E-2</v>
      </c>
      <c r="Y71" s="13">
        <f t="shared" si="7"/>
        <v>7.8E-2</v>
      </c>
      <c r="Z71" s="13">
        <f t="shared" si="7"/>
        <v>7.8E-2</v>
      </c>
      <c r="AA71" s="13">
        <f t="shared" si="7"/>
        <v>7.8E-2</v>
      </c>
      <c r="AB71" s="13">
        <f t="shared" si="7"/>
        <v>7.8E-2</v>
      </c>
      <c r="AC71" s="13">
        <f t="shared" si="7"/>
        <v>7.8E-2</v>
      </c>
      <c r="AD71" s="13">
        <f t="shared" si="7"/>
        <v>7.8E-2</v>
      </c>
      <c r="AE71" s="13">
        <f t="shared" si="7"/>
        <v>7.8E-2</v>
      </c>
      <c r="AF71" s="13">
        <f t="shared" si="7"/>
        <v>7.8E-2</v>
      </c>
      <c r="AG71" s="13">
        <f t="shared" si="7"/>
        <v>7.8E-2</v>
      </c>
      <c r="AH71" s="13">
        <f t="shared" si="7"/>
        <v>7.8E-2</v>
      </c>
      <c r="AI71" s="13">
        <f t="shared" si="7"/>
        <v>7.8E-2</v>
      </c>
      <c r="AJ71" s="13">
        <f t="shared" si="7"/>
        <v>7.8E-2</v>
      </c>
      <c r="AK71" s="13">
        <f t="shared" si="7"/>
        <v>7.8E-2</v>
      </c>
      <c r="AL71" s="13">
        <f t="shared" si="7"/>
        <v>7.8E-2</v>
      </c>
      <c r="AM71" s="13">
        <f t="shared" si="7"/>
        <v>7.8E-2</v>
      </c>
      <c r="AN71" s="13">
        <f t="shared" si="7"/>
        <v>7.8E-2</v>
      </c>
      <c r="AO71" s="13">
        <f t="shared" si="7"/>
        <v>7.8E-2</v>
      </c>
    </row>
    <row r="72" spans="1:41" x14ac:dyDescent="0.35">
      <c r="A72" s="1" t="s">
        <v>39</v>
      </c>
      <c r="B72" s="13">
        <f>IF(AND(B23&gt;=5,B23&lt;10,B28&lt;0.75,B27&gt;=2),0.11,IF(AND(B23&lt;4,B28&lt;0.75),0.12,IF(AND(B23&gt;=18,B23&lt;28,B19&gt;=22.5),0.28,IF(AND(B23&gt;=5,B23&lt;10,B28&lt;0.75,B27&lt;2),0.29,IF(AND(B23&gt;=18,B23&lt;28,B19&lt;22.5,B20&gt;=17.5),0.29,IF(AND(B23&lt;10,B28&gt;=1.5),0.31,IF(AND(B23&gt;=10,B23&lt;18,B19&lt;12.5,B20&gt;=1.5),0.34,IF(AND(B23&gt;=10,B23&lt;18,B19&gt;=12.5),0.37,IF(AND(B23&gt;=43,B23&lt;93,B19&lt;1.1),0.38,IF(AND(B23&gt;=10,B23&lt;18,B19&lt;12.5,B20&lt;1.5,B14&gt;=0.25,B18&gt;=0.75,B16&gt;=0.75,B21&gt;=0.5),0.4,IF(AND(B23&gt;=28,B23&lt;43,B14&gt;=22.5,B17&gt;=0.25),0.4,IF(AND(B23&gt;=28,B23&lt;43,B14&lt;22.5,B17&gt;=12.5),0.4,IF(AND(B23&gt;=18,B23&lt;28,B19&lt;22.5,B20&lt;17.5,B26&gt;=7),0.42,IF(AND(B23&gt;=18,B23&lt;28,B19&lt;22.5,B20&lt;17.5,B25&gt;=7,B26&lt;7),0.44,IF(AND(B23&gt;=18,B23&lt;28,B19&lt;22.5,B20&lt;17.5,B25&lt;7,B26&lt;2),0.46,IF(AND(B23&gt;=4,B23&lt;5,B28&lt;0.75),0.49,IF(AND(B23&gt;=10,B23&lt;18,B19&lt;12.5,B20&lt;1.5,B14&gt;=0.25,B18&lt;0.75),0.51,IF(AND(B23&gt;=28,B23&lt;43,B17&lt;0.25,B27&lt;6),0.51,IF(AND(B23&lt;10,B28&gt;=0.75,B28&lt;1.5),0.51,IF(AND(B23&gt;=63,B23&lt;93,B19&gt;=1.1,B14&gt;=0.75,B28&gt;=0.5,B22&lt;0.25,B21&lt;1.5),0.58,IF(AND(B23&gt;=18,B23&lt;28,B19&lt;22.5,B20&lt;17.5,B25&lt;7,B26&gt;=2,B26&lt;7),0.6,IF(AND(B23&gt;=10,B23&lt;18,B19&lt;12.5,B20&lt;1.5,B14&gt;=0.25,B18&gt;=0.75,B16&lt;0.75,B21&gt;=0.5),0.63,IF(AND(B23&gt;=28,B23&lt;43,B14&lt;22.5,B17&gt;=0.25,B17&lt;12.5,B28&gt;=4.5),0.66,IF(AND(B23&gt;=63,B23&lt;93,B19&gt;=1.1,B14&lt;0.75,B25&lt;3,B22&lt;0.25,B21&lt;1.5),0.66,IF(AND(B23&gt;=43,B23&lt;63,B19&gt;=1.1,B18&gt;=16),0.67,IF(AND(B23&gt;=43,B23&lt;58,B19&gt;=1.1,B14&lt;4,B17&lt;30,B25&lt;3,B18&lt;16,B16&lt;4.5),0.67,IF(AND(B23&gt;=43,B23&lt;58,B19&gt;=1.1,B17&lt;30,B18&lt;16,B16&gt;=4.5),0.68,IF(AND(B23&gt;=28,B23&lt;43,B20&lt;0.5,B14&lt;22.5,B17&gt;=0.25,B17&lt;12.5,B28&lt;4.5),0.73,IF(AND(B23&gt;=10,B23&lt;18,B19&lt;12.5,B20&lt;1.5,B14&lt;0.25),0.8,IF(AND(B23&gt;=63,B23&lt;93,B19&gt;=1.1,B20&gt;=2,B22&lt;0.25,B21&gt;=1.5),0.8,IF(AND(B23&gt;=58,B23&lt;63,B19&gt;=1.1,B17&lt;30,B25&lt;9,B18&lt;16,B16&lt;7),0.82,IF(AND(B23&gt;=63,B23&lt;93,B19&gt;=1.1,B14&lt;0.75,B25&gt;=3,B22&lt;0.25,B21&lt;1.5),0.82,IF(AND(B23&gt;=43,B23&lt;58,B19&gt;=1.1,B14&gt;=4,B17&lt;30,B25&lt;3,B18&lt;16,B16&lt;4.5),0.82,IF(AND(B23&gt;=43,B23&lt;58,B19&gt;=1.1,B17&lt;30,B25&gt;=3,B18&lt;16,B16&lt;4.5),0.83,IF(AND(B23&gt;=28,B23&lt;43,B20&gt;=0.5,B14&lt;22.5,B17&gt;=0.25,B17&lt;12.5,B28&lt;4.5),0.85,IF(AND(B23&gt;=63,B23&lt;68,B19&gt;=1.1,B20&gt;=2,B25&lt;9,B22&gt;=0.25),0.85,IF(AND(B23&gt;=28,B23&lt;43,B17&lt;0.25,B27&gt;=6),0.87,IF(AND(B23&gt;=63,B23&lt;93,B19&gt;=1.1,B14&gt;=0.75,B28&lt;0.5,B22&lt;0.25,B21&lt;1.5),0.98,IF(AND(B23&gt;=10,B23&lt;18,B19&lt;12.5,B20&lt;1.5,B14&gt;=0.25,B18&gt;=0.75,B21&lt;0.5),0.99,IF(AND(B23&gt;=63,B23&lt;93,B19&gt;=1.1,B20&lt;2,B22&lt;0.25,B21&gt;=1.5),1.03,IF(AND(B23&gt;=58,B23&lt;63,B19&gt;=1.1,B17&lt;30,B25&gt;=9,B18&lt;16,B16&lt;7),1.05,IF(AND(B23&gt;=68,B23&lt;93,B19&gt;=1.1,B20&gt;=2,B25&lt;9,B22&gt;=0.25),1.05,IF(AND(B23&gt;=58,B23&lt;63,B19&gt;=1.1,B17&lt;30,B18&lt;16,B16&gt;=7),1.11,IF(AND(B23&gt;=43,B23&lt;63,B19&gt;=1.1,B17&gt;=30,B18&lt;16),1.11,IF(AND(B23&gt;=93,B16&lt;0.75),1.15,IF(AND(B23&gt;=63,B23&lt;93,B19&gt;=1.1,B20&lt;2,B22&gt;=0.25),1.22,IF(AND(B23&gt;=63,B23&lt;93,B19&gt;=1.1,B20&gt;=2,B25&gt;=9,B22&gt;=0.25),1.34,IF(AND(B23&gt;=93,B20&gt;=3.5,B16&gt;=0.75),1.36,IF(AND(B23&gt;=93,B20&lt;3.5,B16&gt;=0.75),1.57,"")))))))))))))))))))))))))))))))))))))))))))))))))</f>
        <v>0.4</v>
      </c>
      <c r="C72" s="13">
        <f t="shared" ref="C72:AO72" si="8">IF(AND(C23&gt;=5,C23&lt;10,C28&lt;0.75,C27&gt;=2),0.11,IF(AND(C23&lt;4,C28&lt;0.75),0.12,IF(AND(C23&gt;=18,C23&lt;28,C19&gt;=22.5),0.28,IF(AND(C23&gt;=5,C23&lt;10,C28&lt;0.75,C27&lt;2),0.29,IF(AND(C23&gt;=18,C23&lt;28,C19&lt;22.5,C20&gt;=17.5),0.29,IF(AND(C23&lt;10,C28&gt;=1.5),0.31,IF(AND(C23&gt;=10,C23&lt;18,C19&lt;12.5,C20&gt;=1.5),0.34,IF(AND(C23&gt;=10,C23&lt;18,C19&gt;=12.5),0.37,IF(AND(C23&gt;=43,C23&lt;93,C19&lt;1.1),0.38,IF(AND(C23&gt;=10,C23&lt;18,C19&lt;12.5,C20&lt;1.5,C14&gt;=0.25,C18&gt;=0.75,C16&gt;=0.75,C21&gt;=0.5),0.4,IF(AND(C23&gt;=28,C23&lt;43,C14&gt;=22.5,C17&gt;=0.25),0.4,IF(AND(C23&gt;=28,C23&lt;43,C14&lt;22.5,C17&gt;=12.5),0.4,IF(AND(C23&gt;=18,C23&lt;28,C19&lt;22.5,C20&lt;17.5,C26&gt;=7),0.42,IF(AND(C23&gt;=18,C23&lt;28,C19&lt;22.5,C20&lt;17.5,C25&gt;=7,C26&lt;7),0.44,IF(AND(C23&gt;=18,C23&lt;28,C19&lt;22.5,C20&lt;17.5,C25&lt;7,C26&lt;2),0.46,IF(AND(C23&gt;=4,C23&lt;5,C28&lt;0.75),0.49,IF(AND(C23&gt;=10,C23&lt;18,C19&lt;12.5,C20&lt;1.5,C14&gt;=0.25,C18&lt;0.75),0.51,IF(AND(C23&gt;=28,C23&lt;43,C17&lt;0.25,C27&lt;6),0.51,IF(AND(C23&lt;10,C28&gt;=0.75,C28&lt;1.5),0.51,IF(AND(C23&gt;=63,C23&lt;93,C19&gt;=1.1,C14&gt;=0.75,C28&gt;=0.5,C22&lt;0.25,C21&lt;1.5),0.58,IF(AND(C23&gt;=18,C23&lt;28,C19&lt;22.5,C20&lt;17.5,C25&lt;7,C26&gt;=2,C26&lt;7),0.6,IF(AND(C23&gt;=10,C23&lt;18,C19&lt;12.5,C20&lt;1.5,C14&gt;=0.25,C18&gt;=0.75,C16&lt;0.75,C21&gt;=0.5),0.63,IF(AND(C23&gt;=28,C23&lt;43,C14&lt;22.5,C17&gt;=0.25,C17&lt;12.5,C28&gt;=4.5),0.66,IF(AND(C23&gt;=63,C23&lt;93,C19&gt;=1.1,C14&lt;0.75,C25&lt;3,C22&lt;0.25,C21&lt;1.5),0.66,IF(AND(C23&gt;=43,C23&lt;63,C19&gt;=1.1,C18&gt;=16),0.67,IF(AND(C23&gt;=43,C23&lt;58,C19&gt;=1.1,C14&lt;4,C17&lt;30,C25&lt;3,C18&lt;16,C16&lt;4.5),0.67,IF(AND(C23&gt;=43,C23&lt;58,C19&gt;=1.1,C17&lt;30,C18&lt;16,C16&gt;=4.5),0.68,IF(AND(C23&gt;=28,C23&lt;43,C20&lt;0.5,C14&lt;22.5,C17&gt;=0.25,C17&lt;12.5,C28&lt;4.5),0.73,IF(AND(C23&gt;=10,C23&lt;18,C19&lt;12.5,C20&lt;1.5,C14&lt;0.25),0.8,IF(AND(C23&gt;=63,C23&lt;93,C19&gt;=1.1,C20&gt;=2,C22&lt;0.25,C21&gt;=1.5),0.8,IF(AND(C23&gt;=58,C23&lt;63,C19&gt;=1.1,C17&lt;30,C25&lt;9,C18&lt;16,C16&lt;7),0.82,IF(AND(C23&gt;=63,C23&lt;93,C19&gt;=1.1,C14&lt;0.75,C25&gt;=3,C22&lt;0.25,C21&lt;1.5),0.82,IF(AND(C23&gt;=43,C23&lt;58,C19&gt;=1.1,C14&gt;=4,C17&lt;30,C25&lt;3,C18&lt;16,C16&lt;4.5),0.82,IF(AND(C23&gt;=43,C23&lt;58,C19&gt;=1.1,C17&lt;30,C25&gt;=3,C18&lt;16,C16&lt;4.5),0.83,IF(AND(C23&gt;=28,C23&lt;43,C20&gt;=0.5,C14&lt;22.5,C17&gt;=0.25,C17&lt;12.5,C28&lt;4.5),0.85,IF(AND(C23&gt;=63,C23&lt;68,C19&gt;=1.1,C20&gt;=2,C25&lt;9,C22&gt;=0.25),0.85,IF(AND(C23&gt;=28,C23&lt;43,C17&lt;0.25,C27&gt;=6),0.87,IF(AND(C23&gt;=63,C23&lt;93,C19&gt;=1.1,C14&gt;=0.75,C28&lt;0.5,C22&lt;0.25,C21&lt;1.5),0.98,IF(AND(C23&gt;=10,C23&lt;18,C19&lt;12.5,C20&lt;1.5,C14&gt;=0.25,C18&gt;=0.75,C21&lt;0.5),0.99,IF(AND(C23&gt;=63,C23&lt;93,C19&gt;=1.1,C20&lt;2,C22&lt;0.25,C21&gt;=1.5),1.03,IF(AND(C23&gt;=58,C23&lt;63,C19&gt;=1.1,C17&lt;30,C25&gt;=9,C18&lt;16,C16&lt;7),1.05,IF(AND(C23&gt;=68,C23&lt;93,C19&gt;=1.1,C20&gt;=2,C25&lt;9,C22&gt;=0.25),1.05,IF(AND(C23&gt;=58,C23&lt;63,C19&gt;=1.1,C17&lt;30,C18&lt;16,C16&gt;=7),1.11,IF(AND(C23&gt;=43,C23&lt;63,C19&gt;=1.1,C17&gt;=30,C18&lt;16),1.11,IF(AND(C23&gt;=93,C16&lt;0.75),1.15,IF(AND(C23&gt;=63,C23&lt;93,C19&gt;=1.1,C20&lt;2,C22&gt;=0.25),1.22,IF(AND(C23&gt;=63,C23&lt;93,C19&gt;=1.1,C20&gt;=2,C25&gt;=9,C22&gt;=0.25),1.34,IF(AND(C23&gt;=93,C20&gt;=3.5,C16&gt;=0.75),1.36,IF(AND(C23&gt;=93,C20&lt;3.5,C16&gt;=0.75),1.57,"")))))))))))))))))))))))))))))))))))))))))))))))))</f>
        <v>0.67</v>
      </c>
      <c r="D72" s="13">
        <f t="shared" si="8"/>
        <v>0.83</v>
      </c>
      <c r="E72" s="13">
        <f t="shared" si="8"/>
        <v>0.66</v>
      </c>
      <c r="F72" s="13">
        <f t="shared" si="8"/>
        <v>0.66</v>
      </c>
      <c r="G72" s="13">
        <f t="shared" si="8"/>
        <v>0.66</v>
      </c>
      <c r="H72" s="13">
        <f t="shared" si="8"/>
        <v>1.22</v>
      </c>
      <c r="I72" s="13">
        <f t="shared" si="8"/>
        <v>0.83</v>
      </c>
      <c r="J72" s="13">
        <f t="shared" si="8"/>
        <v>0.38</v>
      </c>
      <c r="K72" s="13">
        <f t="shared" si="8"/>
        <v>1.1499999999999999</v>
      </c>
      <c r="L72" s="13">
        <f t="shared" si="8"/>
        <v>1.57</v>
      </c>
      <c r="M72" s="13">
        <f t="shared" si="8"/>
        <v>0.12</v>
      </c>
      <c r="N72" s="13">
        <f t="shared" si="8"/>
        <v>0.12</v>
      </c>
      <c r="O72" s="13">
        <f t="shared" si="8"/>
        <v>0.12</v>
      </c>
      <c r="P72" s="13">
        <f t="shared" si="8"/>
        <v>0.12</v>
      </c>
      <c r="Q72" s="13">
        <f t="shared" si="8"/>
        <v>0.12</v>
      </c>
      <c r="R72" s="13">
        <f t="shared" si="8"/>
        <v>0.12</v>
      </c>
      <c r="S72" s="13">
        <f t="shared" si="8"/>
        <v>0.12</v>
      </c>
      <c r="T72" s="13">
        <f t="shared" si="8"/>
        <v>0.12</v>
      </c>
      <c r="U72" s="13">
        <f t="shared" si="8"/>
        <v>0.12</v>
      </c>
      <c r="V72" s="13">
        <f t="shared" si="8"/>
        <v>0.12</v>
      </c>
      <c r="W72" s="13">
        <f t="shared" si="8"/>
        <v>0.12</v>
      </c>
      <c r="X72" s="13">
        <f t="shared" si="8"/>
        <v>0.12</v>
      </c>
      <c r="Y72" s="13">
        <f t="shared" si="8"/>
        <v>0.12</v>
      </c>
      <c r="Z72" s="13">
        <f t="shared" si="8"/>
        <v>0.12</v>
      </c>
      <c r="AA72" s="13">
        <f t="shared" si="8"/>
        <v>0.12</v>
      </c>
      <c r="AB72" s="13">
        <f t="shared" si="8"/>
        <v>0.12</v>
      </c>
      <c r="AC72" s="13">
        <f t="shared" si="8"/>
        <v>0.12</v>
      </c>
      <c r="AD72" s="13">
        <f t="shared" si="8"/>
        <v>0.12</v>
      </c>
      <c r="AE72" s="13">
        <f t="shared" si="8"/>
        <v>0.12</v>
      </c>
      <c r="AF72" s="13">
        <f t="shared" si="8"/>
        <v>0.12</v>
      </c>
      <c r="AG72" s="13">
        <f t="shared" si="8"/>
        <v>0.12</v>
      </c>
      <c r="AH72" s="13">
        <f t="shared" si="8"/>
        <v>0.12</v>
      </c>
      <c r="AI72" s="13">
        <f t="shared" si="8"/>
        <v>0.12</v>
      </c>
      <c r="AJ72" s="13">
        <f t="shared" si="8"/>
        <v>0.12</v>
      </c>
      <c r="AK72" s="13">
        <f t="shared" si="8"/>
        <v>0.12</v>
      </c>
      <c r="AL72" s="13">
        <f t="shared" si="8"/>
        <v>0.12</v>
      </c>
      <c r="AM72" s="13">
        <f t="shared" si="8"/>
        <v>0.12</v>
      </c>
      <c r="AN72" s="13">
        <f t="shared" si="8"/>
        <v>0.12</v>
      </c>
      <c r="AO72" s="13">
        <f t="shared" si="8"/>
        <v>0.12</v>
      </c>
    </row>
    <row r="73" spans="1:41" x14ac:dyDescent="0.35">
      <c r="A73" s="1" t="s">
        <v>40</v>
      </c>
      <c r="B73" s="13">
        <f>IF(AND(B23&lt;10,B19&lt;2,B24&lt;2),0.047,IF(AND(B23&lt;10,B19&gt;=2,B27&gt;=2,B24&lt;2),0.05,IF(AND(B23&gt;=10,B23&lt;33,B19&gt;=22.5,B14&lt;8.5,B18&lt;0.75),0.161,IF(AND(B23&gt;=33,B23&lt;48,B19&lt;3),0.226,IF(AND(B23&gt;=10,B23&lt;33,B19&lt;9.5,B14&lt;8.5,B18&gt;=2.5,B26&gt;=1),0.298,IF(AND(B23&gt;=5,B23&lt;10,B24&gt;=2),0.313,IF(AND(B23&lt;10,B19&gt;=2,B27&lt;2,B24&lt;2),0.336,IF(AND(B23&gt;=10,B23&lt;33,B19&lt;22.5,B14&lt;8.5,B18&lt;0.75,B21&lt;0.5,B22&gt;=1.5),0.346,IF(AND(B23&gt;=10,B23&lt;33,B19&gt;=9.5,B14&lt;8.5,B18&gt;=0.75,B26&gt;=1,B27&gt;=3),0.398,IF(AND(B23&gt;=48,B23&lt;93,B17&lt;1.5,B20&lt;18,B25&lt;5,B28&gt;=8.5),0.403,IF(AND(B23&gt;=10,B23&lt;33,B19&lt;22.5,B17&gt;=0.25,B14&lt;8.5,B18&lt;0.75,B26&lt;11,B22&lt;1.5),0.408,IF(AND(B23&gt;=10,B23&lt;33,B19&lt;22.5,B14&lt;8.5,B18&lt;0.75,B21&gt;=0.5,B22&gt;=1.5),0.451,IF(AND(B23&gt;=10,B23&lt;33,B19&gt;=12.5,B19&lt;22.5,B17&lt;0.25,B14&lt;8.5,B18&lt;0.75,B22&lt;1.5),0.458,IF(AND(B23&gt;=33,B23&lt;48,B19&gt;=30,B28&gt;=2.5,B27&lt;3,B16&lt;6),0.464,IF(AND(B23&gt;=10,B23&lt;33,B19&lt;9.5,B14&lt;8.5,B18&gt;=0.75,B18&lt;2.5,B26&gt;=1),0.486,IF(AND(B23&gt;=10,B23&lt;33,B17&lt;3,B14&gt;=12.5),0.489,IF(AND(B23&gt;=10,B23&lt;33,B19&lt;4.5,B17&lt;0.25,B14&lt;8.5,B18&lt;0.75,B22&lt;1.5),0.503,IF(AND(B23&gt;=48,B23&lt;93,B19&lt;47.5,B17&lt;1.5,B20&gt;=4,B20&lt;18,B25&gt;=9),0.54,IF(AND(B23&lt;5,B24&gt;=2),0.561,IF(AND(B23&gt;=33,B23&lt;48,B19&gt;=3,B27&gt;=3,B16&lt;6),0.564,IF(AND(B23&gt;=48,B23&lt;93,B17&lt;1.5,B20&lt;18,B25&gt;=4,B25&lt;5,B28&lt;3),0.599,IF(AND(B23&gt;=33,B23&lt;48,B19&gt;=3,B19&lt;30,B28&gt;=2.5,B27&lt;3,B16&lt;6,B24&gt;=4),0.626,IF(AND(B23&gt;=10,B23&lt;33,B19&lt;22.5,B17&gt;=0.25,B14&lt;8.5,B18&lt;0.75,B26&gt;=11,B22&lt;1.5),0.633,IF(AND(B23&gt;=10,B23&lt;33,B19&gt;=9.5,B14&lt;8.5,B18&gt;=0.75,B26&gt;=1,B27&lt;3),0.644,IF(AND(B23&gt;=48,B23&lt;93,B19&gt;=27.5,B17&lt;1.5,B20&lt;18,B25&lt;3,B28&lt;3,B21&lt;1.5),0.716,IF(AND(B23&gt;=10,B23&lt;33,B19&gt;=4.5,B19&lt;12.5,B17&lt;0.25,B14&lt;8.5,B18&lt;0.75,B22&lt;1.5),0.722,IF(AND(B23&gt;=33,B23&lt;48,B19&gt;=3,B19&lt;30,B28&gt;=2.5,B27&lt;3,B16&lt;6,B24&lt;4),0.74,IF(AND(B23&gt;=48,B23&lt;93,B19&gt;=47.5,B19&lt;52.5,B17&lt;1.5,B20&gt;=4,B20&lt;18,B25&gt;=9),0.759,IF(AND(B23&gt;=33,B23&lt;48,B19&gt;=3,B28&lt;2.5,B27&lt;3,B16&lt;6),0.783,IF(AND(B23&gt;=48,B23&lt;93,B19&lt;52.5,B17&lt;1.5,B20&lt;4,B25&gt;=9),0.792,IF(AND(B23&gt;=10,B23&lt;33,B17&lt;3,B14&gt;=8.5,B14&lt;12.5),0.801,IF(AND(B23&gt;=48,B23&lt;93,B19&gt;=27.5,B17&lt;1.5,B20&lt;18,B25&gt;=3,B25&lt;4,B28&lt;3,B21&lt;1.5),0.836,IF(AND(B23&gt;=48,B23&lt;93,B17&lt;1.5,B20&lt;18,B25&lt;4,B26&gt;=2,B28&lt;3,B21&gt;=1.5),0.841,IF(AND(B23&gt;=48,B23&lt;93,B19&lt;52.5,B17&lt;1.5,B20&lt;18,B18&lt;0.5,B25&gt;=5,B25&lt;9),0.855,IF(AND(B23&gt;=93,B21&lt;5.5,B16&lt;0.75),0.886,IF(AND(B23&gt;=48,B23&lt;93,B19&lt;27.5,B17&lt;1.5,B20&lt;18,B25&lt;4,B28&lt;3,B21&lt;1.5),0.889,IF(AND(B23&gt;=33,B23&lt;48,B19&gt;=3,B16&gt;=6),0.895,IF(AND(B23&gt;=48,B23&lt;93,B19&lt;52.5,B17&lt;1.5,B20&lt;18,B18&gt;=0.5,B25&gt;=5,B25&lt;9,B26&gt;=6),0.964,IF(AND(B23&gt;=48,B23&lt;93,B17&gt;=1.5,B26&lt;4),0.98,IF(AND(B23&gt;=10,B23&lt;33,B14&lt;8.5,B18&gt;=0.75,B26&lt;1),0.991,IF(AND(B23&gt;=48,B23&lt;93,B17&lt;1.5,B20&lt;18,B25&lt;5,B28&gt;=3,B28&lt;8.5),0.997,IF(AND(B23&gt;=48,B23&lt;93,B17&lt;1.5,B20&lt;18,B25&lt;4,B26&lt;2,B28&lt;3,B21&gt;=1.5),1.01,IF(AND(B23&gt;=48,B23&lt;93,B17&gt;=1.5,B26&gt;=4),1.119,IF(AND(B23&gt;=48,B23&lt;93,B17&lt;1.5,B20&gt;=18),1.128,IF(AND(B23&gt;=48,B23&lt;93,B19&gt;=52.5,B17&lt;1.5,B20&lt;18,B25&gt;=5),1.131,IF(AND(B23&gt;=48,B23&lt;93,B19&lt;52.5,B17&lt;1.5,B20&lt;18,B18&gt;=0.5,B25&gt;=5,B25&lt;9,B26&lt;6),1.14,IF(AND(B23&gt;=93,B21&gt;=5.5,B16&lt;0.75),1.215,IF(AND(B23&gt;=10,B23&lt;33,B17&gt;=3,B14&gt;=8.5),1.345,IF(AND(B23&gt;=93,B16&gt;=0.75),1.47,"")))))))))))))))))))))))))))))))))))))))))))))))))</f>
        <v>0.74</v>
      </c>
      <c r="C73" s="13">
        <f t="shared" ref="C73:AO73" si="9">IF(AND(C23&lt;10,C19&lt;2,C24&lt;2),0.047,IF(AND(C23&lt;10,C19&gt;=2,C27&gt;=2,C24&lt;2),0.05,IF(AND(C23&gt;=10,C23&lt;33,C19&gt;=22.5,C14&lt;8.5,C18&lt;0.75),0.161,IF(AND(C23&gt;=33,C23&lt;48,C19&lt;3),0.226,IF(AND(C23&gt;=10,C23&lt;33,C19&lt;9.5,C14&lt;8.5,C18&gt;=2.5,C26&gt;=1),0.298,IF(AND(C23&gt;=5,C23&lt;10,C24&gt;=2),0.313,IF(AND(C23&lt;10,C19&gt;=2,C27&lt;2,C24&lt;2),0.336,IF(AND(C23&gt;=10,C23&lt;33,C19&lt;22.5,C14&lt;8.5,C18&lt;0.75,C21&lt;0.5,C22&gt;=1.5),0.346,IF(AND(C23&gt;=10,C23&lt;33,C19&gt;=9.5,C14&lt;8.5,C18&gt;=0.75,C26&gt;=1,C27&gt;=3),0.398,IF(AND(C23&gt;=48,C23&lt;93,C17&lt;1.5,C20&lt;18,C25&lt;5,C28&gt;=8.5),0.403,IF(AND(C23&gt;=10,C23&lt;33,C19&lt;22.5,C17&gt;=0.25,C14&lt;8.5,C18&lt;0.75,C26&lt;11,C22&lt;1.5),0.408,IF(AND(C23&gt;=10,C23&lt;33,C19&lt;22.5,C14&lt;8.5,C18&lt;0.75,C21&gt;=0.5,C22&gt;=1.5),0.451,IF(AND(C23&gt;=10,C23&lt;33,C19&gt;=12.5,C19&lt;22.5,C17&lt;0.25,C14&lt;8.5,C18&lt;0.75,C22&lt;1.5),0.458,IF(AND(C23&gt;=33,C23&lt;48,C19&gt;=30,C28&gt;=2.5,C27&lt;3,C16&lt;6),0.464,IF(AND(C23&gt;=10,C23&lt;33,C19&lt;9.5,C14&lt;8.5,C18&gt;=0.75,C18&lt;2.5,C26&gt;=1),0.486,IF(AND(C23&gt;=10,C23&lt;33,C17&lt;3,C14&gt;=12.5),0.489,IF(AND(C23&gt;=10,C23&lt;33,C19&lt;4.5,C17&lt;0.25,C14&lt;8.5,C18&lt;0.75,C22&lt;1.5),0.503,IF(AND(C23&gt;=48,C23&lt;93,C19&lt;47.5,C17&lt;1.5,C20&gt;=4,C20&lt;18,C25&gt;=9),0.54,IF(AND(C23&lt;5,C24&gt;=2),0.561,IF(AND(C23&gt;=33,C23&lt;48,C19&gt;=3,C27&gt;=3,C16&lt;6),0.564,IF(AND(C23&gt;=48,C23&lt;93,C17&lt;1.5,C20&lt;18,C25&gt;=4,C25&lt;5,C28&lt;3),0.599,IF(AND(C23&gt;=33,C23&lt;48,C19&gt;=3,C19&lt;30,C28&gt;=2.5,C27&lt;3,C16&lt;6,C24&gt;=4),0.626,IF(AND(C23&gt;=10,C23&lt;33,C19&lt;22.5,C17&gt;=0.25,C14&lt;8.5,C18&lt;0.75,C26&gt;=11,C22&lt;1.5),0.633,IF(AND(C23&gt;=10,C23&lt;33,C19&gt;=9.5,C14&lt;8.5,C18&gt;=0.75,C26&gt;=1,C27&lt;3),0.644,IF(AND(C23&gt;=48,C23&lt;93,C19&gt;=27.5,C17&lt;1.5,C20&lt;18,C25&lt;3,C28&lt;3,C21&lt;1.5),0.716,IF(AND(C23&gt;=10,C23&lt;33,C19&gt;=4.5,C19&lt;12.5,C17&lt;0.25,C14&lt;8.5,C18&lt;0.75,C22&lt;1.5),0.722,IF(AND(C23&gt;=33,C23&lt;48,C19&gt;=3,C19&lt;30,C28&gt;=2.5,C27&lt;3,C16&lt;6,C24&lt;4),0.74,IF(AND(C23&gt;=48,C23&lt;93,C19&gt;=47.5,C19&lt;52.5,C17&lt;1.5,C20&gt;=4,C20&lt;18,C25&gt;=9),0.759,IF(AND(C23&gt;=33,C23&lt;48,C19&gt;=3,C28&lt;2.5,C27&lt;3,C16&lt;6),0.783,IF(AND(C23&gt;=48,C23&lt;93,C19&lt;52.5,C17&lt;1.5,C20&lt;4,C25&gt;=9),0.792,IF(AND(C23&gt;=10,C23&lt;33,C17&lt;3,C14&gt;=8.5,C14&lt;12.5),0.801,IF(AND(C23&gt;=48,C23&lt;93,C19&gt;=27.5,C17&lt;1.5,C20&lt;18,C25&gt;=3,C25&lt;4,C28&lt;3,C21&lt;1.5),0.836,IF(AND(C23&gt;=48,C23&lt;93,C17&lt;1.5,C20&lt;18,C25&lt;4,C26&gt;=2,C28&lt;3,C21&gt;=1.5),0.841,IF(AND(C23&gt;=48,C23&lt;93,C19&lt;52.5,C17&lt;1.5,C20&lt;18,C18&lt;0.5,C25&gt;=5,C25&lt;9),0.855,IF(AND(C23&gt;=93,C21&lt;5.5,C16&lt;0.75),0.886,IF(AND(C23&gt;=48,C23&lt;93,C19&lt;27.5,C17&lt;1.5,C20&lt;18,C25&lt;4,C28&lt;3,C21&lt;1.5),0.889,IF(AND(C23&gt;=33,C23&lt;48,C19&gt;=3,C16&gt;=6),0.895,IF(AND(C23&gt;=48,C23&lt;93,C19&lt;52.5,C17&lt;1.5,C20&lt;18,C18&gt;=0.5,C25&gt;=5,C25&lt;9,C26&gt;=6),0.964,IF(AND(C23&gt;=48,C23&lt;93,C17&gt;=1.5,C26&lt;4),0.98,IF(AND(C23&gt;=10,C23&lt;33,C14&lt;8.5,C18&gt;=0.75,C26&lt;1),0.991,IF(AND(C23&gt;=48,C23&lt;93,C17&lt;1.5,C20&lt;18,C25&lt;5,C28&gt;=3,C28&lt;8.5),0.997,IF(AND(C23&gt;=48,C23&lt;93,C17&lt;1.5,C20&lt;18,C25&lt;4,C26&lt;2,C28&lt;3,C21&gt;=1.5),1.01,IF(AND(C23&gt;=48,C23&lt;93,C17&gt;=1.5,C26&gt;=4),1.119,IF(AND(C23&gt;=48,C23&lt;93,C17&lt;1.5,C20&gt;=18),1.128,IF(AND(C23&gt;=48,C23&lt;93,C19&gt;=52.5,C17&lt;1.5,C20&lt;18,C25&gt;=5),1.131,IF(AND(C23&gt;=48,C23&lt;93,C19&lt;52.5,C17&lt;1.5,C20&lt;18,C18&gt;=0.5,C25&gt;=5,C25&lt;9,C26&lt;6),1.14,IF(AND(C23&gt;=93,C21&gt;=5.5,C16&lt;0.75),1.215,IF(AND(C23&gt;=10,C23&lt;33,C17&gt;=3,C14&gt;=8.5),1.345,IF(AND(C23&gt;=93,C16&gt;=0.75),1.47,"")))))))))))))))))))))))))))))))))))))))))))))))))</f>
        <v>0.46400000000000002</v>
      </c>
      <c r="D73" s="13">
        <f t="shared" si="9"/>
        <v>0.74</v>
      </c>
      <c r="E73" s="13">
        <f t="shared" si="9"/>
        <v>0.64400000000000002</v>
      </c>
      <c r="F73" s="13">
        <f t="shared" si="9"/>
        <v>0.64400000000000002</v>
      </c>
      <c r="G73" s="13">
        <f t="shared" si="9"/>
        <v>0.64400000000000002</v>
      </c>
      <c r="H73" s="13">
        <f t="shared" si="9"/>
        <v>1.131</v>
      </c>
      <c r="I73" s="13">
        <f t="shared" si="9"/>
        <v>0.96399999999999997</v>
      </c>
      <c r="J73" s="13">
        <f t="shared" si="9"/>
        <v>0.40300000000000002</v>
      </c>
      <c r="K73" s="13">
        <f t="shared" si="9"/>
        <v>1.2150000000000001</v>
      </c>
      <c r="L73" s="13">
        <f t="shared" si="9"/>
        <v>1.47</v>
      </c>
      <c r="M73" s="13">
        <f t="shared" si="9"/>
        <v>4.7E-2</v>
      </c>
      <c r="N73" s="13">
        <f t="shared" si="9"/>
        <v>4.7E-2</v>
      </c>
      <c r="O73" s="13">
        <f t="shared" si="9"/>
        <v>4.7E-2</v>
      </c>
      <c r="P73" s="13">
        <f t="shared" si="9"/>
        <v>4.7E-2</v>
      </c>
      <c r="Q73" s="13">
        <f t="shared" si="9"/>
        <v>4.7E-2</v>
      </c>
      <c r="R73" s="13">
        <f t="shared" si="9"/>
        <v>4.7E-2</v>
      </c>
      <c r="S73" s="13">
        <f t="shared" si="9"/>
        <v>4.7E-2</v>
      </c>
      <c r="T73" s="13">
        <f t="shared" si="9"/>
        <v>4.7E-2</v>
      </c>
      <c r="U73" s="13">
        <f t="shared" si="9"/>
        <v>4.7E-2</v>
      </c>
      <c r="V73" s="13">
        <f t="shared" si="9"/>
        <v>4.7E-2</v>
      </c>
      <c r="W73" s="13">
        <f t="shared" si="9"/>
        <v>4.7E-2</v>
      </c>
      <c r="X73" s="13">
        <f t="shared" si="9"/>
        <v>4.7E-2</v>
      </c>
      <c r="Y73" s="13">
        <f t="shared" si="9"/>
        <v>4.7E-2</v>
      </c>
      <c r="Z73" s="13">
        <f t="shared" si="9"/>
        <v>4.7E-2</v>
      </c>
      <c r="AA73" s="13">
        <f t="shared" si="9"/>
        <v>4.7E-2</v>
      </c>
      <c r="AB73" s="13">
        <f t="shared" si="9"/>
        <v>4.7E-2</v>
      </c>
      <c r="AC73" s="13">
        <f t="shared" si="9"/>
        <v>4.7E-2</v>
      </c>
      <c r="AD73" s="13">
        <f t="shared" si="9"/>
        <v>4.7E-2</v>
      </c>
      <c r="AE73" s="13">
        <f t="shared" si="9"/>
        <v>4.7E-2</v>
      </c>
      <c r="AF73" s="13">
        <f t="shared" si="9"/>
        <v>4.7E-2</v>
      </c>
      <c r="AG73" s="13">
        <f t="shared" si="9"/>
        <v>4.7E-2</v>
      </c>
      <c r="AH73" s="13">
        <f t="shared" si="9"/>
        <v>4.7E-2</v>
      </c>
      <c r="AI73" s="13">
        <f t="shared" si="9"/>
        <v>4.7E-2</v>
      </c>
      <c r="AJ73" s="13">
        <f t="shared" si="9"/>
        <v>4.7E-2</v>
      </c>
      <c r="AK73" s="13">
        <f t="shared" si="9"/>
        <v>4.7E-2</v>
      </c>
      <c r="AL73" s="13">
        <f t="shared" si="9"/>
        <v>4.7E-2</v>
      </c>
      <c r="AM73" s="13">
        <f t="shared" si="9"/>
        <v>4.7E-2</v>
      </c>
      <c r="AN73" s="13">
        <f t="shared" si="9"/>
        <v>4.7E-2</v>
      </c>
      <c r="AO73" s="13">
        <f t="shared" si="9"/>
        <v>4.7E-2</v>
      </c>
    </row>
    <row r="74" spans="1:41" x14ac:dyDescent="0.35">
      <c r="A74" s="1" t="s">
        <v>41</v>
      </c>
      <c r="B74" s="13">
        <f>IF(AND(B23&lt;10,B28&lt;0.25,B14&lt;0.5),0.12,IF(AND(B23&gt;=38,B23&lt;93,B25&lt;2,B26&gt;=3),0.23,IF(AND(B23&gt;=10,B23&lt;28,B19&lt;5.5,B28&gt;=0.5,B26&gt;=1,B14&lt;8.5,B27&lt;1),0.24,IF(AND(B23&gt;=10,B23&lt;28,B19&gt;=20),0.28,IF(AND(B23&lt;10,B14&gt;=0.5,B22&gt;=0.25),0.29,IF(AND(B23&lt;10,B28&gt;=0.25,B14&lt;0.5),0.32,IF(AND(B23&gt;=10,B23&lt;28,B19&gt;=5.5,B19&lt;9.5,B28&gt;=0.5,B26&gt;=1,B14&lt;8.5,B27&lt;1),0.4,IF(AND(B23&gt;=38,B23&lt;63,B25&gt;=2,B28&lt;6.5,B16&lt;6.5,B17&gt;=13),0.4,IF(AND(B23&gt;=10,B23&lt;28,B19&gt;=9.5,B19&lt;20,B26&lt;1),0.42,IF(AND(B23&lt;10,B14&gt;=0.5,B22&lt;0.25),0.43,IF(AND(B23&gt;=10,B23&lt;28,B19&lt;9.5,B28&gt;=0.5,B26&gt;=1,B14&lt;8.5,B27&gt;=1),0.44,IF(AND(B23&gt;=38,B23&lt;63,B25&gt;=2,B28&gt;=6.5,B16&lt;6.5,B20&gt;=11),0.46,IF(AND(B23&gt;=10,B23&lt;28,B19&lt;9.5,B28&lt;0.5,B26&gt;=1,B14&lt;8.5),0.47,IF(AND(B23&gt;=28,B23&lt;38,B19&lt;25,B21&lt;4),0.54,IF(AND(B23&gt;=10,B23&lt;28,B19&lt;9.5,B26&gt;=1,B14&gt;=8.5),0.59,IF(AND(B23&gt;=10,B23&lt;28,B19&gt;=9.5,B19&lt;20,B26&gt;=1,B22&lt;0.5),0.61,IF(AND(B23&gt;=28,B23&lt;38,B18&gt;=0.5,B21&gt;=4),0.65,IF(AND(B23&gt;=38,B23&lt;63,B25&gt;=2,B28&lt;6.5,B26&gt;=7,B26&lt;9,B16&lt;6.5,B17&lt;13),0.66,IF(AND(B23&gt;=63,B23&lt;93,B19&gt;=67.5,B25&gt;=2,B17&lt;1,B21&lt;1.5),0.71,IF(AND(B23&gt;=28,B23&lt;38,B19&gt;=25,B21&lt;4),0.71,IF(AND(B23&gt;=38,B23&lt;93,B25&lt;2,B26&lt;3),0.72,IF(AND(B23&gt;=63,B23&lt;93,B19&lt;67.5,B25&gt;=2,B28&gt;=7.5,B18&lt;0.75),0.76,IF(AND(B23&gt;=38,B23&lt;58,B25&gt;=2,B28&lt;6.5,B26&lt;7,B14&lt;4,B16&lt;6.5,B17&lt;13),0.76,IF(AND(B23&gt;=63,B23&lt;93,B19&lt;67.5,B25&gt;=2,B25&lt;4,B18&gt;=0.75),0.77,IF(AND(B23&gt;=38,B23&lt;63,B25&gt;=2,B28&lt;6.5,B26&gt;=9,B16&lt;6.5,B17&lt;13),0.78,IF(AND(B23&gt;=38,B23&lt;63,B25&gt;=2,B28&gt;=6.5,B16&lt;6.5,B20&gt;=3,B20&lt;11),0.79,IF(AND(B23&gt;=28,B23&lt;38,B18&lt;0.5,B21&gt;=4),0.79,IF(AND(B23&gt;=10,B23&lt;28,B19&gt;=9.5,B19&lt;20,B26&gt;=1,B22&gt;=0.5),0.8,IF(AND(B23&gt;=10,B23&lt;28,B19&lt;9.5,B26&lt;1),0.84,IF(AND(B23&gt;=63,B23&lt;93,B19&lt;67.5,B25&gt;=2,B28&lt;7.5,B18&lt;0.75,B22&gt;=60),0.86,IF(AND(B23&gt;=58,B23&lt;63,B25&gt;=2,B28&lt;6.5,B26&lt;7,B14&lt;4,B16&lt;6.5,B17&lt;13),0.87,IF(AND(B23&gt;=93,B19&gt;=67.5,B18&lt;0.5),0.89,IF(AND(B23&gt;=38,B23&lt;63,B25&gt;=2,B16&gt;=6.5),0.94,IF(AND(B23&gt;=38,B23&lt;63,B25&gt;=2,B28&gt;=6.5,B16&lt;6.5,B20&lt;3),0.97,IF(AND(B23&gt;=63,B23&lt;93,B19&gt;=67.5,B25&gt;=2,B21&gt;=1.5),0.97,IF(AND(B23&gt;=38,B23&lt;63,B25&gt;=2,B28&lt;6.5,B26&lt;7,B14&gt;=4,B16&lt;6.5,B17&lt;13),1,IF(AND(B23&gt;=63,B23&lt;93,B19&lt;67.5,B25&gt;=2,B28&lt;7.5,B18&lt;0.75,B22&lt;60),1.01,IF(AND(B23&gt;=63,B23&lt;93,B19&gt;=67.5,B25&gt;=2,B17&gt;=1,B21&lt;1.5),1.02,IF(AND(B23&gt;=63,B23&lt;93,B19&lt;67.5,B25&gt;=4,B25&lt;9,B18&gt;=0.75),1.09,IF(AND(B23&gt;=93,B19&lt;67.5,B18&lt;0.5),1.21,IF(AND(B23&gt;=93,B18&gt;=0.5),1.4,IF(AND(B23&gt;=63,B23&lt;93,B19&lt;67.5,B25&gt;=9,B18&gt;=0.75),1.57,""))))))))))))))))))))))))))))))))))))))))))</f>
        <v>0.4</v>
      </c>
      <c r="C74" s="13">
        <f t="shared" ref="C74:AO74" si="10">IF(AND(C23&lt;10,C28&lt;0.25,C14&lt;0.5),0.12,IF(AND(C23&gt;=38,C23&lt;93,C25&lt;2,C26&gt;=3),0.23,IF(AND(C23&gt;=10,C23&lt;28,C19&lt;5.5,C28&gt;=0.5,C26&gt;=1,C14&lt;8.5,C27&lt;1),0.24,IF(AND(C23&gt;=10,C23&lt;28,C19&gt;=20),0.28,IF(AND(C23&lt;10,C14&gt;=0.5,C22&gt;=0.25),0.29,IF(AND(C23&lt;10,C28&gt;=0.25,C14&lt;0.5),0.32,IF(AND(C23&gt;=10,C23&lt;28,C19&gt;=5.5,C19&lt;9.5,C28&gt;=0.5,C26&gt;=1,C14&lt;8.5,C27&lt;1),0.4,IF(AND(C23&gt;=38,C23&lt;63,C25&gt;=2,C28&lt;6.5,C16&lt;6.5,C17&gt;=13),0.4,IF(AND(C23&gt;=10,C23&lt;28,C19&gt;=9.5,C19&lt;20,C26&lt;1),0.42,IF(AND(C23&lt;10,C14&gt;=0.5,C22&lt;0.25),0.43,IF(AND(C23&gt;=10,C23&lt;28,C19&lt;9.5,C28&gt;=0.5,C26&gt;=1,C14&lt;8.5,C27&gt;=1),0.44,IF(AND(C23&gt;=38,C23&lt;63,C25&gt;=2,C28&gt;=6.5,C16&lt;6.5,C20&gt;=11),0.46,IF(AND(C23&gt;=10,C23&lt;28,C19&lt;9.5,C28&lt;0.5,C26&gt;=1,C14&lt;8.5),0.47,IF(AND(C23&gt;=28,C23&lt;38,C19&lt;25,C21&lt;4),0.54,IF(AND(C23&gt;=10,C23&lt;28,C19&lt;9.5,C26&gt;=1,C14&gt;=8.5),0.59,IF(AND(C23&gt;=10,C23&lt;28,C19&gt;=9.5,C19&lt;20,C26&gt;=1,C22&lt;0.5),0.61,IF(AND(C23&gt;=28,C23&lt;38,C18&gt;=0.5,C21&gt;=4),0.65,IF(AND(C23&gt;=38,C23&lt;63,C25&gt;=2,C28&lt;6.5,C26&gt;=7,C26&lt;9,C16&lt;6.5,C17&lt;13),0.66,IF(AND(C23&gt;=63,C23&lt;93,C19&gt;=67.5,C25&gt;=2,C17&lt;1,C21&lt;1.5),0.71,IF(AND(C23&gt;=28,C23&lt;38,C19&gt;=25,C21&lt;4),0.71,IF(AND(C23&gt;=38,C23&lt;93,C25&lt;2,C26&lt;3),0.72,IF(AND(C23&gt;=63,C23&lt;93,C19&lt;67.5,C25&gt;=2,C28&gt;=7.5,C18&lt;0.75),0.76,IF(AND(C23&gt;=38,C23&lt;58,C25&gt;=2,C28&lt;6.5,C26&lt;7,C14&lt;4,C16&lt;6.5,C17&lt;13),0.76,IF(AND(C23&gt;=63,C23&lt;93,C19&lt;67.5,C25&gt;=2,C25&lt;4,C18&gt;=0.75),0.77,IF(AND(C23&gt;=38,C23&lt;63,C25&gt;=2,C28&lt;6.5,C26&gt;=9,C16&lt;6.5,C17&lt;13),0.78,IF(AND(C23&gt;=38,C23&lt;63,C25&gt;=2,C28&gt;=6.5,C16&lt;6.5,C20&gt;=3,C20&lt;11),0.79,IF(AND(C23&gt;=28,C23&lt;38,C18&lt;0.5,C21&gt;=4),0.79,IF(AND(C23&gt;=10,C23&lt;28,C19&gt;=9.5,C19&lt;20,C26&gt;=1,C22&gt;=0.5),0.8,IF(AND(C23&gt;=10,C23&lt;28,C19&lt;9.5,C26&lt;1),0.84,IF(AND(C23&gt;=63,C23&lt;93,C19&lt;67.5,C25&gt;=2,C28&lt;7.5,C18&lt;0.75,C22&gt;=60),0.86,IF(AND(C23&gt;=58,C23&lt;63,C25&gt;=2,C28&lt;6.5,C26&lt;7,C14&lt;4,C16&lt;6.5,C17&lt;13),0.87,IF(AND(C23&gt;=93,C19&gt;=67.5,C18&lt;0.5),0.89,IF(AND(C23&gt;=38,C23&lt;63,C25&gt;=2,C16&gt;=6.5),0.94,IF(AND(C23&gt;=38,C23&lt;63,C25&gt;=2,C28&gt;=6.5,C16&lt;6.5,C20&lt;3),0.97,IF(AND(C23&gt;=63,C23&lt;93,C19&gt;=67.5,C25&gt;=2,C21&gt;=1.5),0.97,IF(AND(C23&gt;=38,C23&lt;63,C25&gt;=2,C28&lt;6.5,C26&lt;7,C14&gt;=4,C16&lt;6.5,C17&lt;13),1,IF(AND(C23&gt;=63,C23&lt;93,C19&lt;67.5,C25&gt;=2,C28&lt;7.5,C18&lt;0.75,C22&lt;60),1.01,IF(AND(C23&gt;=63,C23&lt;93,C19&gt;=67.5,C25&gt;=2,C17&gt;=1,C21&lt;1.5),1.02,IF(AND(C23&gt;=63,C23&lt;93,C19&lt;67.5,C25&gt;=4,C25&lt;9,C18&gt;=0.75),1.09,IF(AND(C23&gt;=93,C19&lt;67.5,C18&lt;0.5),1.21,IF(AND(C23&gt;=93,C18&gt;=0.5),1.4,IF(AND(C23&gt;=63,C23&lt;93,C19&lt;67.5,C25&gt;=9,C18&gt;=0.75),1.57,""))))))))))))))))))))))))))))))))))))))))))</f>
        <v>0.66</v>
      </c>
      <c r="D74" s="13">
        <f t="shared" si="10"/>
        <v>0.97</v>
      </c>
      <c r="E74" s="13">
        <f t="shared" si="10"/>
        <v>0.54</v>
      </c>
      <c r="F74" s="13">
        <f t="shared" si="10"/>
        <v>0.65</v>
      </c>
      <c r="G74" s="13">
        <f t="shared" si="10"/>
        <v>0.71</v>
      </c>
      <c r="H74" s="13">
        <f t="shared" si="10"/>
        <v>1.0900000000000001</v>
      </c>
      <c r="I74" s="13">
        <f t="shared" si="10"/>
        <v>0.97</v>
      </c>
      <c r="J74" s="13">
        <f t="shared" si="10"/>
        <v>0.23</v>
      </c>
      <c r="K74" s="13">
        <f t="shared" si="10"/>
        <v>1.4</v>
      </c>
      <c r="L74" s="13">
        <f t="shared" si="10"/>
        <v>1.4</v>
      </c>
      <c r="M74" s="13">
        <f t="shared" si="10"/>
        <v>0.12</v>
      </c>
      <c r="N74" s="13">
        <f t="shared" si="10"/>
        <v>0.12</v>
      </c>
      <c r="O74" s="13">
        <f t="shared" si="10"/>
        <v>0.12</v>
      </c>
      <c r="P74" s="13">
        <f t="shared" si="10"/>
        <v>0.12</v>
      </c>
      <c r="Q74" s="13">
        <f t="shared" si="10"/>
        <v>0.12</v>
      </c>
      <c r="R74" s="13">
        <f t="shared" si="10"/>
        <v>0.12</v>
      </c>
      <c r="S74" s="13">
        <f t="shared" si="10"/>
        <v>0.12</v>
      </c>
      <c r="T74" s="13">
        <f t="shared" si="10"/>
        <v>0.12</v>
      </c>
      <c r="U74" s="13">
        <f t="shared" si="10"/>
        <v>0.12</v>
      </c>
      <c r="V74" s="13">
        <f t="shared" si="10"/>
        <v>0.12</v>
      </c>
      <c r="W74" s="13">
        <f t="shared" si="10"/>
        <v>0.12</v>
      </c>
      <c r="X74" s="13">
        <f t="shared" si="10"/>
        <v>0.12</v>
      </c>
      <c r="Y74" s="13">
        <f t="shared" si="10"/>
        <v>0.12</v>
      </c>
      <c r="Z74" s="13">
        <f t="shared" si="10"/>
        <v>0.12</v>
      </c>
      <c r="AA74" s="13">
        <f t="shared" si="10"/>
        <v>0.12</v>
      </c>
      <c r="AB74" s="13">
        <f t="shared" si="10"/>
        <v>0.12</v>
      </c>
      <c r="AC74" s="13">
        <f t="shared" si="10"/>
        <v>0.12</v>
      </c>
      <c r="AD74" s="13">
        <f t="shared" si="10"/>
        <v>0.12</v>
      </c>
      <c r="AE74" s="13">
        <f t="shared" si="10"/>
        <v>0.12</v>
      </c>
      <c r="AF74" s="13">
        <f t="shared" si="10"/>
        <v>0.12</v>
      </c>
      <c r="AG74" s="13">
        <f t="shared" si="10"/>
        <v>0.12</v>
      </c>
      <c r="AH74" s="13">
        <f t="shared" si="10"/>
        <v>0.12</v>
      </c>
      <c r="AI74" s="13">
        <f t="shared" si="10"/>
        <v>0.12</v>
      </c>
      <c r="AJ74" s="13">
        <f t="shared" si="10"/>
        <v>0.12</v>
      </c>
      <c r="AK74" s="13">
        <f t="shared" si="10"/>
        <v>0.12</v>
      </c>
      <c r="AL74" s="13">
        <f t="shared" si="10"/>
        <v>0.12</v>
      </c>
      <c r="AM74" s="13">
        <f t="shared" si="10"/>
        <v>0.12</v>
      </c>
      <c r="AN74" s="13">
        <f t="shared" si="10"/>
        <v>0.12</v>
      </c>
      <c r="AO74" s="13">
        <f t="shared" si="10"/>
        <v>0.12</v>
      </c>
    </row>
    <row r="75" spans="1:41" x14ac:dyDescent="0.35">
      <c r="A75" s="1" t="s">
        <v>42</v>
      </c>
      <c r="B75" s="13">
        <f>IF(AND(B23&lt;4,B26&gt;=1,B14&gt;=0.5),0,IF(AND(B23&gt;=9,B23&lt;28,B26&lt;1,B14&lt;9.5,B24&lt;3,B16&gt;=0.25),0,IF(AND(B23&lt;9,B14&lt;0.5,B20&lt;0.25),0.087,IF(AND(B23&gt;=35,B23&lt;48,B19&lt;1.5),0.226,IF(AND(B23&gt;=48,B23&lt;93,B25&lt;3,B28&gt;=7.5),0.226,IF(AND(B23&lt;9,B14&lt;0.5,B20&gt;=0.25),0.242,IF(AND(B23&gt;=9,B23&lt;28,B26&gt;=7,B14&lt;9.5,B24&lt;3,B16&lt;1.5),0.326,IF(AND(B23&gt;=4,B23&lt;9,B26&gt;=1,B14&gt;=0.5),0.328,IF(AND(B23&gt;=9,B23&lt;28,B26&gt;=1,B26&lt;7,B25&gt;=7,B14&lt;9.5,B19&gt;=4.5,B24&lt;3),0.332,IF(AND(B23&gt;=9,B23&lt;28,B26&lt;1,B14&lt;9.5,B24&lt;3,B16&lt;0.25),0.352,IF(AND(B23&gt;=9,B23&lt;28,B26&gt;=1,B26&lt;7,B14&lt;9.5,B19&lt;4.5,B24&lt;3),0.452,IF(AND(B23&gt;=9,B23&lt;28,B26&gt;=1,B14&lt;9.5,B24&gt;=3,B18&lt;1.5),0.456,IF(AND(B23&lt;9,B26&lt;1,B14&gt;=0.5),0.471,IF(AND(B23&gt;=9,B23&lt;28,B26&gt;=7,B14&lt;9.5,B24&lt;3,B16&gt;=1.5),0.476,IF(AND(B23&gt;=28,B23&lt;35,B19&lt;1.5),0.482,IF(AND(B23&gt;=28,B23&lt;48,B19&gt;=1.5,B16&lt;6.5,B21&gt;=17.5),0.5,IF(AND(B23&gt;=48,B23&lt;73,B25&lt;3,B19&gt;=65,B22&lt;12,B28&lt;7.5),0.591,IF(AND(B23&gt;=9,B23&lt;28,B26&gt;=3,B26&lt;7,B25&lt;7,B14&lt;9.5,B19&gt;=4.5,B24&lt;3),0.596,IF(AND(B23&gt;=48,B23&lt;63,B26&gt;=8,B25&gt;=3,B22&lt;2,B18&lt;0.5),0.601,IF(AND(B23&gt;=28,B23&lt;48,B19&gt;=1.5,B16&lt;6.5,B18&lt;12.5,B21&lt;4),0.628,IF(AND(B23&gt;=28,B23&lt;48,B14&lt;8,B19&gt;=1.5,B16&lt;6.5,B18&lt;12.5,B21&gt;=9,B21&lt;17.5),0.66,IF(AND(B23&gt;=9,B23&lt;28,B26&gt;=1,B14&lt;9.5,B24&gt;=3,B18&gt;=1.5),0.702,IF(AND(B23&gt;=73,B23&lt;93,B25&lt;3,B14&lt;3,B22&lt;12,B28&lt;7.5,B21&lt;1.5),0.734,IF(AND(B23&gt;=28,B23&lt;48,B19&gt;=1.5,B16&lt;6.5,B18&lt;12.5,B21&gt;=4,B21&lt;9),0.757,IF(AND(B23&gt;=9,B23&lt;28,B26&gt;=1,B26&lt;3,B25&lt;7,B14&lt;9.5,B19&gt;=4.5,B24&lt;3),0.774,IF(AND(B23&gt;=48,B23&lt;93,B26&lt;8,B25&gt;=3,B19&lt;39,B22&gt;=0.5,B20&lt;0.5),0.785,IF(AND(B23&gt;=48,B23&lt;73,B25&lt;3,B19&lt;65,B22&lt;12,B28&lt;7.5),0.788,IF(AND(B23&gt;=48,B23&lt;63,B26&gt;=8,B25&gt;=3,B22&gt;=2,B18&lt;0.5),0.802,IF(AND(B23&gt;=28,B23&lt;48,B19&gt;=1.5,B16&lt;6.5,B18&gt;=12.5,B21&lt;17.5),0.806,IF(AND(B23&gt;=48,B23&lt;93,B26&lt;8,B25&gt;=3,B22&lt;0.5,B20&lt;0.5),0.823,IF(AND(B23&gt;=63,B23&lt;93,B26&gt;=8,B25&gt;=3,B20&gt;=2),0.838,IF(AND(B23&gt;=48,B23&lt;63,B26&gt;=8,B25&gt;=3,B18&gt;=0.5),0.859,IF(AND(B23&gt;=48,B23&lt;93,B26&lt;8,B25&gt;=3,B22&gt;=2,B22&lt;12,B20&gt;=0.5,B28&lt;4),0.869,IF(AND(B23&gt;=28,B23&lt;48,B14&gt;=8,B19&gt;=1.5,B16&lt;6.5,B18&lt;12.5,B21&gt;=9,B21&lt;17.5),0.886,IF(AND(B23&gt;=93,B23&lt;98,B22&gt;=9),0.886,IF(AND(B23&gt;=28,B23&lt;48,B19&gt;=1.5,B16&gt;=6.5),0.921,IF(AND(B23&gt;=73,B23&lt;93,B25&lt;3,B22&lt;12,B28&lt;7.5,B21&gt;=1.5),0.952,IF(AND(B23&gt;=9,B23&lt;28,B26&lt;1,B14&lt;9.5,B24&gt;=3),0.991,IF(AND(B23&gt;=48,B23&lt;93,B26&lt;8,B25&gt;=3,B22&lt;2,B20&gt;=0.5,B28&lt;4),1.013,IF(AND(B23&gt;=48,B23&lt;93,B25&lt;3,B22&gt;=12,B28&lt;7.5),1.014,IF(AND(B23&gt;=73,B23&lt;93,B25&lt;3,B14&gt;=3,B22&lt;12,B28&lt;7.5,B21&lt;1.5),1.107,IF(AND(B23&gt;=48,B23&lt;93,B26&lt;8,B25&gt;=3,B22&lt;12,B20&gt;=0.5,B28&gt;=4),1.111,IF(AND(B23&gt;=48,B23&lt;93,B26&lt;8,B25&gt;=3,B19&gt;=39,B22&gt;=0.5,B20&lt;0.5),1.114,IF(AND(B23&gt;=48,B23&lt;93,B26&lt;8,B25&gt;=3,B22&gt;=12,B20&gt;=0.5),1.152,IF(AND(B23&gt;=63,B23&lt;93,B26&gt;=8,B25&gt;=3,B20&lt;2),1.171,IF(AND(B23&gt;=93,B23&lt;98,B22&lt;9),1.194,IF(AND(B23&gt;=98),1.388,IF(AND(B23&gt;=9,B23&lt;28,B14&gt;=9.5),1.571,""))))))))))))))))))))))))))))))))))))))))))))))))</f>
        <v>0.5</v>
      </c>
      <c r="C75" s="13">
        <f t="shared" ref="C75:AO75" si="11">IF(AND(C23&lt;4,C26&gt;=1,C14&gt;=0.5),0,IF(AND(C23&gt;=9,C23&lt;28,C26&lt;1,C14&lt;9.5,C24&lt;3,C16&gt;=0.25),0,IF(AND(C23&lt;9,C14&lt;0.5,C20&lt;0.25),0.087,IF(AND(C23&gt;=35,C23&lt;48,C19&lt;1.5),0.226,IF(AND(C23&gt;=48,C23&lt;93,C25&lt;3,C28&gt;=7.5),0.226,IF(AND(C23&lt;9,C14&lt;0.5,C20&gt;=0.25),0.242,IF(AND(C23&gt;=9,C23&lt;28,C26&gt;=7,C14&lt;9.5,C24&lt;3,C16&lt;1.5),0.326,IF(AND(C23&gt;=4,C23&lt;9,C26&gt;=1,C14&gt;=0.5),0.328,IF(AND(C23&gt;=9,C23&lt;28,C26&gt;=1,C26&lt;7,C25&gt;=7,C14&lt;9.5,C19&gt;=4.5,C24&lt;3),0.332,IF(AND(C23&gt;=9,C23&lt;28,C26&lt;1,C14&lt;9.5,C24&lt;3,C16&lt;0.25),0.352,IF(AND(C23&gt;=9,C23&lt;28,C26&gt;=1,C26&lt;7,C14&lt;9.5,C19&lt;4.5,C24&lt;3),0.452,IF(AND(C23&gt;=9,C23&lt;28,C26&gt;=1,C14&lt;9.5,C24&gt;=3,C18&lt;1.5),0.456,IF(AND(C23&lt;9,C26&lt;1,C14&gt;=0.5),0.471,IF(AND(C23&gt;=9,C23&lt;28,C26&gt;=7,C14&lt;9.5,C24&lt;3,C16&gt;=1.5),0.476,IF(AND(C23&gt;=28,C23&lt;35,C19&lt;1.5),0.482,IF(AND(C23&gt;=28,C23&lt;48,C19&gt;=1.5,C16&lt;6.5,C21&gt;=17.5),0.5,IF(AND(C23&gt;=48,C23&lt;73,C25&lt;3,C19&gt;=65,C22&lt;12,C28&lt;7.5),0.591,IF(AND(C23&gt;=9,C23&lt;28,C26&gt;=3,C26&lt;7,C25&lt;7,C14&lt;9.5,C19&gt;=4.5,C24&lt;3),0.596,IF(AND(C23&gt;=48,C23&lt;63,C26&gt;=8,C25&gt;=3,C22&lt;2,C18&lt;0.5),0.601,IF(AND(C23&gt;=28,C23&lt;48,C19&gt;=1.5,C16&lt;6.5,C18&lt;12.5,C21&lt;4),0.628,IF(AND(C23&gt;=28,C23&lt;48,C14&lt;8,C19&gt;=1.5,C16&lt;6.5,C18&lt;12.5,C21&gt;=9,C21&lt;17.5),0.66,IF(AND(C23&gt;=9,C23&lt;28,C26&gt;=1,C14&lt;9.5,C24&gt;=3,C18&gt;=1.5),0.702,IF(AND(C23&gt;=73,C23&lt;93,C25&lt;3,C14&lt;3,C22&lt;12,C28&lt;7.5,C21&lt;1.5),0.734,IF(AND(C23&gt;=28,C23&lt;48,C19&gt;=1.5,C16&lt;6.5,C18&lt;12.5,C21&gt;=4,C21&lt;9),0.757,IF(AND(C23&gt;=9,C23&lt;28,C26&gt;=1,C26&lt;3,C25&lt;7,C14&lt;9.5,C19&gt;=4.5,C24&lt;3),0.774,IF(AND(C23&gt;=48,C23&lt;93,C26&lt;8,C25&gt;=3,C19&lt;39,C22&gt;=0.5,C20&lt;0.5),0.785,IF(AND(C23&gt;=48,C23&lt;73,C25&lt;3,C19&lt;65,C22&lt;12,C28&lt;7.5),0.788,IF(AND(C23&gt;=48,C23&lt;63,C26&gt;=8,C25&gt;=3,C22&gt;=2,C18&lt;0.5),0.802,IF(AND(C23&gt;=28,C23&lt;48,C19&gt;=1.5,C16&lt;6.5,C18&gt;=12.5,C21&lt;17.5),0.806,IF(AND(C23&gt;=48,C23&lt;93,C26&lt;8,C25&gt;=3,C22&lt;0.5,C20&lt;0.5),0.823,IF(AND(C23&gt;=63,C23&lt;93,C26&gt;=8,C25&gt;=3,C20&gt;=2),0.838,IF(AND(C23&gt;=48,C23&lt;63,C26&gt;=8,C25&gt;=3,C18&gt;=0.5),0.859,IF(AND(C23&gt;=48,C23&lt;93,C26&lt;8,C25&gt;=3,C22&gt;=2,C22&lt;12,C20&gt;=0.5,C28&lt;4),0.869,IF(AND(C23&gt;=28,C23&lt;48,C14&gt;=8,C19&gt;=1.5,C16&lt;6.5,C18&lt;12.5,C21&gt;=9,C21&lt;17.5),0.886,IF(AND(C23&gt;=93,C23&lt;98,C22&gt;=9),0.886,IF(AND(C23&gt;=28,C23&lt;48,C19&gt;=1.5,C16&gt;=6.5),0.921,IF(AND(C23&gt;=73,C23&lt;93,C25&lt;3,C22&lt;12,C28&lt;7.5,C21&gt;=1.5),0.952,IF(AND(C23&gt;=9,C23&lt;28,C26&lt;1,C14&lt;9.5,C24&gt;=3),0.991,IF(AND(C23&gt;=48,C23&lt;93,C26&lt;8,C25&gt;=3,C22&lt;2,C20&gt;=0.5,C28&lt;4),1.013,IF(AND(C23&gt;=48,C23&lt;93,C25&lt;3,C22&gt;=12,C28&lt;7.5),1.014,IF(AND(C23&gt;=73,C23&lt;93,C25&lt;3,C14&gt;=3,C22&lt;12,C28&lt;7.5,C21&lt;1.5),1.107,IF(AND(C23&gt;=48,C23&lt;93,C26&lt;8,C25&gt;=3,C22&lt;12,C20&gt;=0.5,C28&gt;=4),1.111,IF(AND(C23&gt;=48,C23&lt;93,C26&lt;8,C25&gt;=3,C19&gt;=39,C22&gt;=0.5,C20&lt;0.5),1.114,IF(AND(C23&gt;=48,C23&lt;93,C26&lt;8,C25&gt;=3,C22&gt;=12,C20&gt;=0.5),1.152,IF(AND(C23&gt;=63,C23&lt;93,C26&gt;=8,C25&gt;=3,C20&lt;2),1.171,IF(AND(C23&gt;=93,C23&lt;98,C22&lt;9),1.194,IF(AND(C23&gt;=98),1.388,IF(AND(C23&gt;=9,C23&lt;28,C14&gt;=9.5),1.571,""))))))))))))))))))))))))))))))))))))))))))))))))</f>
        <v>0.66</v>
      </c>
      <c r="D75" s="13">
        <f t="shared" si="11"/>
        <v>0.80600000000000005</v>
      </c>
      <c r="E75" s="13">
        <f t="shared" si="11"/>
        <v>0.628</v>
      </c>
      <c r="F75" s="13">
        <f t="shared" si="11"/>
        <v>0.66</v>
      </c>
      <c r="G75" s="13">
        <f t="shared" si="11"/>
        <v>0.80600000000000005</v>
      </c>
      <c r="H75" s="13">
        <f t="shared" si="11"/>
        <v>1.171</v>
      </c>
      <c r="I75" s="13">
        <f t="shared" si="11"/>
        <v>0.85899999999999999</v>
      </c>
      <c r="J75" s="13">
        <f t="shared" si="11"/>
        <v>0.22600000000000001</v>
      </c>
      <c r="K75" s="13">
        <f t="shared" si="11"/>
        <v>1.3879999999999999</v>
      </c>
      <c r="L75" s="13">
        <f t="shared" si="11"/>
        <v>1.3879999999999999</v>
      </c>
      <c r="M75" s="13">
        <f t="shared" si="11"/>
        <v>8.6999999999999994E-2</v>
      </c>
      <c r="N75" s="13">
        <f t="shared" si="11"/>
        <v>8.6999999999999994E-2</v>
      </c>
      <c r="O75" s="13">
        <f t="shared" si="11"/>
        <v>8.6999999999999994E-2</v>
      </c>
      <c r="P75" s="13">
        <f t="shared" si="11"/>
        <v>8.6999999999999994E-2</v>
      </c>
      <c r="Q75" s="13">
        <f t="shared" si="11"/>
        <v>8.6999999999999994E-2</v>
      </c>
      <c r="R75" s="13">
        <f t="shared" si="11"/>
        <v>8.6999999999999994E-2</v>
      </c>
      <c r="S75" s="13">
        <f t="shared" si="11"/>
        <v>8.6999999999999994E-2</v>
      </c>
      <c r="T75" s="13">
        <f t="shared" si="11"/>
        <v>8.6999999999999994E-2</v>
      </c>
      <c r="U75" s="13">
        <f t="shared" si="11"/>
        <v>8.6999999999999994E-2</v>
      </c>
      <c r="V75" s="13">
        <f t="shared" si="11"/>
        <v>8.6999999999999994E-2</v>
      </c>
      <c r="W75" s="13">
        <f t="shared" si="11"/>
        <v>8.6999999999999994E-2</v>
      </c>
      <c r="X75" s="13">
        <f t="shared" si="11"/>
        <v>8.6999999999999994E-2</v>
      </c>
      <c r="Y75" s="13">
        <f t="shared" si="11"/>
        <v>8.6999999999999994E-2</v>
      </c>
      <c r="Z75" s="13">
        <f t="shared" si="11"/>
        <v>8.6999999999999994E-2</v>
      </c>
      <c r="AA75" s="13">
        <f t="shared" si="11"/>
        <v>8.6999999999999994E-2</v>
      </c>
      <c r="AB75" s="13">
        <f t="shared" si="11"/>
        <v>8.6999999999999994E-2</v>
      </c>
      <c r="AC75" s="13">
        <f t="shared" si="11"/>
        <v>8.6999999999999994E-2</v>
      </c>
      <c r="AD75" s="13">
        <f t="shared" si="11"/>
        <v>8.6999999999999994E-2</v>
      </c>
      <c r="AE75" s="13">
        <f t="shared" si="11"/>
        <v>8.6999999999999994E-2</v>
      </c>
      <c r="AF75" s="13">
        <f t="shared" si="11"/>
        <v>8.6999999999999994E-2</v>
      </c>
      <c r="AG75" s="13">
        <f t="shared" si="11"/>
        <v>8.6999999999999994E-2</v>
      </c>
      <c r="AH75" s="13">
        <f t="shared" si="11"/>
        <v>8.6999999999999994E-2</v>
      </c>
      <c r="AI75" s="13">
        <f t="shared" si="11"/>
        <v>8.6999999999999994E-2</v>
      </c>
      <c r="AJ75" s="13">
        <f t="shared" si="11"/>
        <v>8.6999999999999994E-2</v>
      </c>
      <c r="AK75" s="13">
        <f t="shared" si="11"/>
        <v>8.6999999999999994E-2</v>
      </c>
      <c r="AL75" s="13">
        <f t="shared" si="11"/>
        <v>8.6999999999999994E-2</v>
      </c>
      <c r="AM75" s="13">
        <f t="shared" si="11"/>
        <v>8.6999999999999994E-2</v>
      </c>
      <c r="AN75" s="13">
        <f t="shared" si="11"/>
        <v>8.6999999999999994E-2</v>
      </c>
      <c r="AO75" s="13">
        <f t="shared" si="11"/>
        <v>8.6999999999999994E-2</v>
      </c>
    </row>
    <row r="76" spans="1:41" x14ac:dyDescent="0.35">
      <c r="A76" s="1" t="s">
        <v>43</v>
      </c>
      <c r="B76" s="13">
        <f>IF(AND(B23&gt;=1,B23&lt;6,B26&lt;6,B20&lt;0.75,B22&gt;=0.25),0,IF(AND(B23&lt;1),0.11,IF(AND(B23&gt;=1,B23&lt;10,B26&lt;6,B20&gt;=0.75),0.22,IF(AND(B23&gt;=23,B23&lt;28,B17&gt;=0.25,B16&lt;6.5,B19&gt;=6.5),0.32,IF(AND(B23&gt;=6,B23&lt;10,B26&lt;6,B20&lt;0.75,B22&gt;=0.25),0.33,IF(AND(B23&gt;=48,B23&lt;93,B25&lt;2),0.34,IF(AND(B23&gt;=10,B23&lt;23,B26&gt;=7),0.37,IF(AND(B23&gt;=1,B23&lt;10,B26&lt;6,B20&lt;0.75,B22&lt;0.25),0.37,IF(AND(B23&gt;=10,B23&lt;23,B17&gt;=0.25,B28&gt;=3,B21&lt;1.5,B26&lt;7,B20&gt;=0.5),0.38,IF(AND(B23&gt;=23,B23&lt;48,B19&lt;1.5),0.4,IF(AND(B23&gt;=28,B23&lt;48,B17&gt;=12.5,B16&lt;6.5,B19&gt;=6.5),0.4,IF(AND(B23&gt;=10,B23&lt;23,B21&lt;0.5,B26&lt;7,B20&lt;0.5),0.42,IF(AND(B23&gt;=10,B23&lt;23,B21&gt;=1.5,B26&lt;7),0.46,IF(AND(B23&gt;=48,B23&lt;65,B17&lt;0.75,B28&lt;2.5,B16&lt;47.5,B21&gt;=1.5,B25&gt;=2,B19&gt;=44,B24&lt;3,B20&lt;0.25),0.46,IF(AND(B23&gt;=23,B23&lt;48,B17&lt;0.25,B16&lt;6.5,B21&lt;1.5,B19&gt;=1.5),0.48,IF(AND(B23&gt;=1,B23&lt;10,B26&gt;=6),0.51,IF(AND(B23&gt;=48,B23&lt;93,B17&lt;0.75,B28&lt;2.5,B16&lt;47.5,B25&gt;=2,B24&gt;=3),0.58,IF(AND(B23&gt;=68,B23&lt;93,B17&lt;0.75,B28&lt;2.5,B16&lt;0.25,B21&lt;1.5,B25&gt;=3,B19&lt;85,B24&lt;3,B14&gt;=0.75),0.58,IF(AND(B23&gt;=48,B23&lt;63,B28&gt;=2.5,B21&lt;3.5,B25&gt;=2,B22&lt;17.5),0.58,IF(AND(B23&gt;=63,B23&lt;93,B28&gt;=2.5,B25&gt;=2,B24&gt;=6),0.58,IF(AND(B23&gt;=10,B23&lt;23,B17&lt;0.25,B28&gt;=3,B21&lt;1.5,B26&lt;7,B20&gt;=0.5),0.6,IF(AND(B23&gt;=10,B23&lt;23,B21&gt;=0.5,B21&lt;1.5,B26&lt;7,B20&lt;0.5),0.6,IF(AND(B23&gt;=23,B23&lt;48,B17&lt;0.25,B16&lt;6.5,B21&gt;=1.5,B19&gt;=1.5,B27&lt;6),0.63,IF(AND(B23&gt;=68,B23&lt;93,B17&lt;0.75,B28&lt;2.5,B16&lt;0.25,B21&lt;1.5,B25&gt;=2,B25&lt;3,B19&lt;85,B24&lt;3),0.63,IF(AND(B23&gt;=28,B23&lt;48,B17&gt;=0.25,B17&lt;12.5,B16&lt;6.5,B19&gt;=6.5,B24&gt;=2),0.67,IF(AND(B23&gt;=23,B23&lt;48,B17&gt;=0.25,B16&lt;6.5,B19&gt;=1.5,B19&lt;6.5,B14&lt;7.5),0.76,IF(AND(B23&gt;=48,B23&lt;65,B17&lt;0.75,B28&lt;2.5,B16&lt;47.5,B21&gt;=1.5,B25&gt;=2,B19&lt;44,B24&lt;3,B20&lt;0.25),0.76,IF(AND(B23&gt;=28,B23&lt;48,B17&gt;=0.25,B17&lt;12.5,B16&lt;6.5,B19&gt;=6.5,B24&lt;2),0.76,IF(AND(B23&gt;=48,B23&lt;68,B17&lt;0.75,B28&lt;2.5,B16&lt;47.5,B21&lt;1.5,B25&gt;=2,B24&lt;3,B14&lt;0.5),0.79,IF(AND(B23&gt;=10,B23&lt;23,B28&lt;3,B21&lt;1.5,B26&lt;7,B20&gt;=0.5),0.81,IF(AND(B23&gt;=68,B23&lt;93,B17&lt;0.75,B28&lt;2.5,B16&lt;0.25,B21&lt;1.5,B25&gt;=2,B19&gt;=85,B24&lt;3),0.81,IF(AND(B23&gt;=68,B23&lt;93,B17&lt;0.75,B28&lt;2.5,B16&lt;0.25,B21&lt;1.5,B25&gt;=3,B19&lt;85,B24&lt;3,B14&lt;0.75),0.84,IF(AND(B23&gt;=48,B23&lt;63,B28&gt;=2.5,B21&gt;=3.5,B25&gt;=2,B26&gt;=3,B22&lt;17.5),0.85,IF(AND(B23&gt;=48,B23&lt;93,B17&gt;=0.75,B28&lt;2.5,B25&gt;=2,B19&lt;57.5),0.86,IF(AND(B23&gt;=23,B23&lt;48,B17&lt;0.25,B16&lt;6.5,B21&gt;=1.5,B19&gt;=1.5,B27&gt;=6),0.87,IF(AND(B23&gt;=48,B23&lt;65,B17&lt;0.75,B28&lt;2.5,B16&lt;47.5,B21&gt;=1.5,B25&gt;=2,B24&lt;3,B20&gt;=0.25),0.89,IF(AND(B23&gt;=23,B23&lt;48,B16&gt;=6.5,B19&gt;=1.5),0.94,IF(AND(B23&gt;=63,B23&lt;93,B28&gt;=2.5,B25&gt;=2,B24&lt;6,B26&lt;4),0.94,IF(AND(B23&gt;=68,B23&lt;93,B17&lt;0.75,B28&lt;2.5,B16&gt;=0.25,B16&lt;47.5,B21&lt;1.5,B25&gt;=2,B24&lt;3),0.99,IF(AND(B23&gt;=48,B23&lt;68,B17&lt;0.75,B28&lt;2.5,B16&lt;47.5,B21&lt;1.5,B25&gt;=2,B24&lt;3,B14&gt;=0.5),0.99,IF(AND(B23&gt;=48,B23&lt;93,B17&lt;0.75,B28&lt;2.5,B16&gt;=47.5,B25&gt;=2),0.99,IF(AND(B23&gt;=65,B23&lt;93,B17&lt;0.75,B28&lt;2.5,B16&lt;47.5,B21&gt;=1.5,B25&gt;=2,B24&lt;3),1,IF(AND(B23&gt;=48,B23&lt;93,B17&gt;=0.75,B28&lt;2.5,B25&gt;=2,B19&gt;=57.5),1.07,IF(AND(B23&gt;=63,B23&lt;93,B28&gt;=2.5,B25&gt;=2,B24&lt;6,B26&gt;=4),1.09,IF(AND(B23&gt;=48,B23&lt;63,B28&gt;=2.5,B21&gt;=3.5,B25&gt;=2,B26&lt;3,B22&lt;17.5),1.11,IF(AND(B23&gt;=93,B16&lt;0.75),1.17,IF(AND(B23&gt;=48,B23&lt;63,B28&gt;=2.5,B25&gt;=2,B22&gt;=17.5),1.25,IF(AND(B23&gt;=23,B23&lt;48,B17&gt;=0.25,B16&lt;6.5,B19&gt;=1.5,B19&lt;6.5,B14&gt;=7.5),1.35,IF(AND(B23&gt;=93,B16&gt;=0.75),1.4,"")))))))))))))))))))))))))))))))))))))))))))))))))</f>
        <v>0.4</v>
      </c>
      <c r="C76" s="13">
        <f t="shared" ref="C76:AO76" si="12">IF(AND(C23&gt;=1,C23&lt;6,C26&lt;6,C20&lt;0.75,C22&gt;=0.25),0,IF(AND(C23&lt;1),0.11,IF(AND(C23&gt;=1,C23&lt;10,C26&lt;6,C20&gt;=0.75),0.22,IF(AND(C23&gt;=23,C23&lt;28,C17&gt;=0.25,C16&lt;6.5,C19&gt;=6.5),0.32,IF(AND(C23&gt;=6,C23&lt;10,C26&lt;6,C20&lt;0.75,C22&gt;=0.25),0.33,IF(AND(C23&gt;=48,C23&lt;93,C25&lt;2),0.34,IF(AND(C23&gt;=10,C23&lt;23,C26&gt;=7),0.37,IF(AND(C23&gt;=1,C23&lt;10,C26&lt;6,C20&lt;0.75,C22&lt;0.25),0.37,IF(AND(C23&gt;=10,C23&lt;23,C17&gt;=0.25,C28&gt;=3,C21&lt;1.5,C26&lt;7,C20&gt;=0.5),0.38,IF(AND(C23&gt;=23,C23&lt;48,C19&lt;1.5),0.4,IF(AND(C23&gt;=28,C23&lt;48,C17&gt;=12.5,C16&lt;6.5,C19&gt;=6.5),0.4,IF(AND(C23&gt;=10,C23&lt;23,C21&lt;0.5,C26&lt;7,C20&lt;0.5),0.42,IF(AND(C23&gt;=10,C23&lt;23,C21&gt;=1.5,C26&lt;7),0.46,IF(AND(C23&gt;=48,C23&lt;65,C17&lt;0.75,C28&lt;2.5,C16&lt;47.5,C21&gt;=1.5,C25&gt;=2,C19&gt;=44,C24&lt;3,C20&lt;0.25),0.46,IF(AND(C23&gt;=23,C23&lt;48,C17&lt;0.25,C16&lt;6.5,C21&lt;1.5,C19&gt;=1.5),0.48,IF(AND(C23&gt;=1,C23&lt;10,C26&gt;=6),0.51,IF(AND(C23&gt;=48,C23&lt;93,C17&lt;0.75,C28&lt;2.5,C16&lt;47.5,C25&gt;=2,C24&gt;=3),0.58,IF(AND(C23&gt;=68,C23&lt;93,C17&lt;0.75,C28&lt;2.5,C16&lt;0.25,C21&lt;1.5,C25&gt;=3,C19&lt;85,C24&lt;3,C14&gt;=0.75),0.58,IF(AND(C23&gt;=48,C23&lt;63,C28&gt;=2.5,C21&lt;3.5,C25&gt;=2,C22&lt;17.5),0.58,IF(AND(C23&gt;=63,C23&lt;93,C28&gt;=2.5,C25&gt;=2,C24&gt;=6),0.58,IF(AND(C23&gt;=10,C23&lt;23,C17&lt;0.25,C28&gt;=3,C21&lt;1.5,C26&lt;7,C20&gt;=0.5),0.6,IF(AND(C23&gt;=10,C23&lt;23,C21&gt;=0.5,C21&lt;1.5,C26&lt;7,C20&lt;0.5),0.6,IF(AND(C23&gt;=23,C23&lt;48,C17&lt;0.25,C16&lt;6.5,C21&gt;=1.5,C19&gt;=1.5,C27&lt;6),0.63,IF(AND(C23&gt;=68,C23&lt;93,C17&lt;0.75,C28&lt;2.5,C16&lt;0.25,C21&lt;1.5,C25&gt;=2,C25&lt;3,C19&lt;85,C24&lt;3),0.63,IF(AND(C23&gt;=28,C23&lt;48,C17&gt;=0.25,C17&lt;12.5,C16&lt;6.5,C19&gt;=6.5,C24&gt;=2),0.67,IF(AND(C23&gt;=23,C23&lt;48,C17&gt;=0.25,C16&lt;6.5,C19&gt;=1.5,C19&lt;6.5,C14&lt;7.5),0.76,IF(AND(C23&gt;=48,C23&lt;65,C17&lt;0.75,C28&lt;2.5,C16&lt;47.5,C21&gt;=1.5,C25&gt;=2,C19&lt;44,C24&lt;3,C20&lt;0.25),0.76,IF(AND(C23&gt;=28,C23&lt;48,C17&gt;=0.25,C17&lt;12.5,C16&lt;6.5,C19&gt;=6.5,C24&lt;2),0.76,IF(AND(C23&gt;=48,C23&lt;68,C17&lt;0.75,C28&lt;2.5,C16&lt;47.5,C21&lt;1.5,C25&gt;=2,C24&lt;3,C14&lt;0.5),0.79,IF(AND(C23&gt;=10,C23&lt;23,C28&lt;3,C21&lt;1.5,C26&lt;7,C20&gt;=0.5),0.81,IF(AND(C23&gt;=68,C23&lt;93,C17&lt;0.75,C28&lt;2.5,C16&lt;0.25,C21&lt;1.5,C25&gt;=2,C19&gt;=85,C24&lt;3),0.81,IF(AND(C23&gt;=68,C23&lt;93,C17&lt;0.75,C28&lt;2.5,C16&lt;0.25,C21&lt;1.5,C25&gt;=3,C19&lt;85,C24&lt;3,C14&lt;0.75),0.84,IF(AND(C23&gt;=48,C23&lt;63,C28&gt;=2.5,C21&gt;=3.5,C25&gt;=2,C26&gt;=3,C22&lt;17.5),0.85,IF(AND(C23&gt;=48,C23&lt;93,C17&gt;=0.75,C28&lt;2.5,C25&gt;=2,C19&lt;57.5),0.86,IF(AND(C23&gt;=23,C23&lt;48,C17&lt;0.25,C16&lt;6.5,C21&gt;=1.5,C19&gt;=1.5,C27&gt;=6),0.87,IF(AND(C23&gt;=48,C23&lt;65,C17&lt;0.75,C28&lt;2.5,C16&lt;47.5,C21&gt;=1.5,C25&gt;=2,C24&lt;3,C20&gt;=0.25),0.89,IF(AND(C23&gt;=23,C23&lt;48,C16&gt;=6.5,C19&gt;=1.5),0.94,IF(AND(C23&gt;=63,C23&lt;93,C28&gt;=2.5,C25&gt;=2,C24&lt;6,C26&lt;4),0.94,IF(AND(C23&gt;=68,C23&lt;93,C17&lt;0.75,C28&lt;2.5,C16&gt;=0.25,C16&lt;47.5,C21&lt;1.5,C25&gt;=2,C24&lt;3),0.99,IF(AND(C23&gt;=48,C23&lt;68,C17&lt;0.75,C28&lt;2.5,C16&lt;47.5,C21&lt;1.5,C25&gt;=2,C24&lt;3,C14&gt;=0.5),0.99,IF(AND(C23&gt;=48,C23&lt;93,C17&lt;0.75,C28&lt;2.5,C16&gt;=47.5,C25&gt;=2),0.99,IF(AND(C23&gt;=65,C23&lt;93,C17&lt;0.75,C28&lt;2.5,C16&lt;47.5,C21&gt;=1.5,C25&gt;=2,C24&lt;3),1,IF(AND(C23&gt;=48,C23&lt;93,C17&gt;=0.75,C28&lt;2.5,C25&gt;=2,C19&gt;=57.5),1.07,IF(AND(C23&gt;=63,C23&lt;93,C28&gt;=2.5,C25&gt;=2,C24&lt;6,C26&gt;=4),1.09,IF(AND(C23&gt;=48,C23&lt;63,C28&gt;=2.5,C21&gt;=3.5,C25&gt;=2,C26&lt;3,C22&lt;17.5),1.11,IF(AND(C23&gt;=93,C16&lt;0.75),1.17,IF(AND(C23&gt;=48,C23&lt;63,C28&gt;=2.5,C25&gt;=2,C22&gt;=17.5),1.25,IF(AND(C23&gt;=23,C23&lt;48,C17&gt;=0.25,C16&lt;6.5,C19&gt;=1.5,C19&lt;6.5,C14&gt;=7.5),1.35,IF(AND(C23&gt;=93,C16&gt;=0.75),1.4,"")))))))))))))))))))))))))))))))))))))))))))))))))</f>
        <v>0.63</v>
      </c>
      <c r="D76" s="13">
        <f t="shared" si="12"/>
        <v>0.76</v>
      </c>
      <c r="E76" s="13">
        <f t="shared" si="12"/>
        <v>0.67</v>
      </c>
      <c r="F76" s="13">
        <f t="shared" si="12"/>
        <v>0.67</v>
      </c>
      <c r="G76" s="13">
        <f t="shared" si="12"/>
        <v>0.76</v>
      </c>
      <c r="H76" s="13">
        <f t="shared" si="12"/>
        <v>1.0900000000000001</v>
      </c>
      <c r="I76" s="13">
        <f t="shared" si="12"/>
        <v>0.85</v>
      </c>
      <c r="J76" s="13">
        <f t="shared" si="12"/>
        <v>0.34</v>
      </c>
      <c r="K76" s="13">
        <f t="shared" si="12"/>
        <v>1.17</v>
      </c>
      <c r="L76" s="13">
        <f t="shared" si="12"/>
        <v>1.4</v>
      </c>
      <c r="M76" s="13">
        <f t="shared" si="12"/>
        <v>0.11</v>
      </c>
      <c r="N76" s="13">
        <f t="shared" si="12"/>
        <v>0.11</v>
      </c>
      <c r="O76" s="13">
        <f t="shared" si="12"/>
        <v>0.11</v>
      </c>
      <c r="P76" s="13">
        <f t="shared" si="12"/>
        <v>0.11</v>
      </c>
      <c r="Q76" s="13">
        <f t="shared" si="12"/>
        <v>0.11</v>
      </c>
      <c r="R76" s="13">
        <f t="shared" si="12"/>
        <v>0.11</v>
      </c>
      <c r="S76" s="13">
        <f t="shared" si="12"/>
        <v>0.11</v>
      </c>
      <c r="T76" s="13">
        <f t="shared" si="12"/>
        <v>0.11</v>
      </c>
      <c r="U76" s="13">
        <f t="shared" si="12"/>
        <v>0.11</v>
      </c>
      <c r="V76" s="13">
        <f t="shared" si="12"/>
        <v>0.11</v>
      </c>
      <c r="W76" s="13">
        <f t="shared" si="12"/>
        <v>0.11</v>
      </c>
      <c r="X76" s="13">
        <f t="shared" si="12"/>
        <v>0.11</v>
      </c>
      <c r="Y76" s="13">
        <f t="shared" si="12"/>
        <v>0.11</v>
      </c>
      <c r="Z76" s="13">
        <f t="shared" si="12"/>
        <v>0.11</v>
      </c>
      <c r="AA76" s="13">
        <f t="shared" si="12"/>
        <v>0.11</v>
      </c>
      <c r="AB76" s="13">
        <f t="shared" si="12"/>
        <v>0.11</v>
      </c>
      <c r="AC76" s="13">
        <f t="shared" si="12"/>
        <v>0.11</v>
      </c>
      <c r="AD76" s="13">
        <f t="shared" si="12"/>
        <v>0.11</v>
      </c>
      <c r="AE76" s="13">
        <f t="shared" si="12"/>
        <v>0.11</v>
      </c>
      <c r="AF76" s="13">
        <f t="shared" si="12"/>
        <v>0.11</v>
      </c>
      <c r="AG76" s="13">
        <f t="shared" si="12"/>
        <v>0.11</v>
      </c>
      <c r="AH76" s="13">
        <f t="shared" si="12"/>
        <v>0.11</v>
      </c>
      <c r="AI76" s="13">
        <f t="shared" si="12"/>
        <v>0.11</v>
      </c>
      <c r="AJ76" s="13">
        <f t="shared" si="12"/>
        <v>0.11</v>
      </c>
      <c r="AK76" s="13">
        <f t="shared" si="12"/>
        <v>0.11</v>
      </c>
      <c r="AL76" s="13">
        <f t="shared" si="12"/>
        <v>0.11</v>
      </c>
      <c r="AM76" s="13">
        <f t="shared" si="12"/>
        <v>0.11</v>
      </c>
      <c r="AN76" s="13">
        <f t="shared" si="12"/>
        <v>0.11</v>
      </c>
      <c r="AO76" s="13">
        <f t="shared" si="12"/>
        <v>0.11</v>
      </c>
    </row>
    <row r="77" spans="1:41" x14ac:dyDescent="0.35">
      <c r="A77" s="1" t="s">
        <v>44</v>
      </c>
      <c r="B77" s="13">
        <f>IF(AND(B23&lt;10,B19&gt;=0.5,B19&lt;2,B24&lt;2),0.053,IF(AND(B23&lt;10,B19&gt;=2,B24&lt;2,B27&gt;=2),0.1,IF(AND(B23&lt;10,B19&lt;0.5,B24&lt;2),0.201,IF(AND(B23&gt;=53,B23&lt;93,B28&gt;=2.5,B25&lt;2),0.226,IF(AND(B23&gt;=5,B23&lt;10,B24&gt;=2,B26&lt;4),0.26,IF(AND(B23&gt;=10,B23&lt;28,B19&gt;=17.5,B14&lt;9.5),0.292,IF(AND(B23&lt;10,B19&gt;=2,B24&lt;2,B27&lt;2),0.331,IF(AND(B23&gt;=10,B23&lt;28,B28&gt;=0.5,B19&lt;17.5,B14&lt;9.5,B24&lt;3,B25&gt;=3,B25&lt;7),0.335,IF(AND(B23&gt;=38,B23&lt;53,B17&gt;=10),0.398,IF(AND(B23&gt;=5,B23&lt;10,B24&gt;=2,B26&gt;=4),0.406,IF(AND(B23&gt;=10,B23&lt;28,B28&lt;0.5,B19&lt;17.5,B14&lt;9.5,B24&lt;3,B20&lt;0.5),0.43,IF(AND(B23&gt;=10,B23&lt;28,B19&lt;17.5,B14&lt;9.5,B24&gt;=3,B25&lt;4,B21&gt;=0.5),0.482,IF(AND(B23&gt;=10,B23&lt;28,B28&lt;0.5,B19&lt;4.5,B14&lt;9.5,B24&lt;3,B20&gt;=0.5),0.497,IF(AND(B23&gt;=10,B23&lt;28,B28&gt;=0.5,B19&lt;17.5,B14&lt;9.5,B24&lt;3,B25&gt;=7),0.502,IF(AND(B23&gt;=28,B23&lt;38,B14&lt;9.5,B17&lt;0.25),0.513,IF(AND(B23&gt;=28,B23&lt;38,B14&gt;=9.5,B16&lt;2.5),0.554,IF(AND(B23&gt;=53,B23&lt;93,B28&gt;=0.5,B28&lt;2.5,B19&gt;=6,B14&lt;3.5,B25&gt;=3,B25&lt;5,B21&lt;1.5),0.58,IF(AND(B23&gt;=53,B23&lt;93,B28&gt;=2.5,B25&gt;=2,B18&gt;=38),0.58,IF(AND(B23&lt;5,B24&gt;=2),0.594,IF(AND(B23&gt;=10,B23&lt;28,B28&lt;0.5,B19&gt;=4.5,B19&lt;17.5,B14&lt;9.5,B24&lt;3,B21&gt;=3,B20&gt;=0.5),0.596,IF(AND(B23&gt;=38,B23&lt;53,B28&lt;0.5,B19&lt;27.5,B21&lt;19,B17&lt;10),0.596,IF(AND(B23&gt;=38,B23&lt;53,B28&gt;=0.5,B19&lt;27.5,B21&lt;19,B17&lt;10,B26&gt;=12),0.61,IF(AND(B23&gt;=10,B23&lt;28,B28&gt;=0.5,B19&lt;17.5,B14&lt;9.5,B24&lt;3,B25&lt;3),0.631,IF(AND(B23&gt;=28,B23&lt;38,B14&lt;9.5,B17&gt;=0.25,B26&gt;=8),0.634,IF(AND(B23&gt;=10,B23&lt;28,B19&lt;17.5,B14&lt;9.5,B24&gt;=3,B25&gt;=4,B21&gt;=0.5),0.651,IF(AND(B23&gt;=53,B23&lt;93,B28&lt;2.5,B14&lt;3.5,B25&lt;5,B21&gt;=6),0.687,IF(AND(B23&gt;=53,B23&lt;93,B28&lt;2.5,B19&gt;=6,B14&lt;3.5,B25&lt;3,B21&lt;1.5),0.706,IF(AND(B23&gt;=38,B23&lt;53,B21&gt;=19,B17&lt;10,B22&lt;0.5),0.745,IF(AND(B23&gt;=53,B23&lt;93,B28&gt;=2.5,B24&gt;=5,B25&gt;=2,B18&lt;38,B20&lt;4.5),0.785,IF(AND(B23&gt;=38,B23&lt;53,B28&gt;=0.5,B19&lt;27.5,B21&lt;19,B17&lt;10,B26&lt;12),0.785,IF(AND(B23&gt;=28,B23&lt;38,B14&lt;9.5,B17&gt;=0.25,B26&lt;8),0.815,IF(AND(B23&gt;=38,B23&lt;53,B19&gt;=27.5,B21&lt;19,B17&lt;10),0.82,IF(AND(B23&gt;=10,B23&lt;28,B28&lt;0.5,B19&gt;=4.5,B19&lt;17.5,B14&lt;9.5,B24&lt;3,B21&lt;3,B20&gt;=0.5),0.833,IF(AND(B23&gt;=53,B23&lt;93,B28&lt;2.5,B19&lt;57.5,B14&lt;3.5,B25&gt;=5),0.842,IF(AND(B23&gt;=53,B23&lt;93,B28&lt;0.5,B19&gt;=6,B14&lt;3.5,B25&gt;=3,B25&lt;5,B21&lt;1.5),0.857,IF(AND(B23&gt;=28,B23&lt;38,B14&gt;=9.5,B16&gt;=2.5),0.902,IF(AND(B23&gt;=53,B23&lt;93,B28&gt;=2.5,B19&gt;=42.5,B24&lt;5,B25&gt;=2,B25&lt;6,B18&lt;38),0.906,IF(AND(B23&gt;=38,B23&lt;53,B21&gt;=19,B17&lt;10,B22&gt;=0.5),0.936,IF(AND(B23&gt;=53,B23&lt;93,B28&lt;2.5,B14&lt;3.5,B25&lt;5,B21&gt;=1.5,B21&lt;6),0.948,IF(AND(B23&gt;=53,B23&lt;93,B28&lt;2.5,B14&gt;=3.5),0.961,IF(AND(B23&gt;=53,B23&lt;93,B28&gt;=2.5,B19&lt;42.5,B24&lt;5,B25&gt;=2,B25&lt;3,B18&lt;38),0.978,IF(AND(B23&gt;=10,B23&lt;28,B19&lt;17.5,B14&lt;9.5,B24&gt;=3,B21&lt;0.5),0.991,IF(AND(B23&gt;=53,B23&lt;93,B28&lt;2.5,B19&lt;6,B14&lt;3.5,B25&lt;5,B21&lt;1.5),0.991,IF(AND(B23&gt;=53,B23&lt;93,B28&gt;=2.5,B24&gt;=5,B25&gt;=2,B18&lt;38,B20&gt;=4.5),1.022,IF(AND(B23&gt;=53,B23&lt;93,B28&gt;=2.5,B19&lt;42.5,B24&lt;5,B25&gt;=3,B25&lt;6,B18&lt;38),1.139,IF(AND(B23&gt;=53,B23&lt;93,B28&lt;2.5,B19&gt;=57.5,B14&lt;3.5,B25&gt;=5),1.153,IF(AND(B23&gt;=53,B23&lt;93,B28&gt;=2.5,B24&lt;5,B25&gt;=6,B18&lt;38),1.156,IF(AND(B23&gt;=93,B28&lt;4.5),1.172,IF(AND(B23&gt;=93,B28&gt;=4.5),1.391,IF(AND(B23&gt;=10,B23&lt;28,B14&gt;=9.5),1.571,""))))))))))))))))))))))))))))))))))))))))))))))))))</f>
        <v>0.39800000000000002</v>
      </c>
      <c r="C77" s="13">
        <f t="shared" ref="C77:AO77" si="13">IF(AND(C23&lt;10,C19&gt;=0.5,C19&lt;2,C24&lt;2),0.053,IF(AND(C23&lt;10,C19&gt;=2,C24&lt;2,C27&gt;=2),0.1,IF(AND(C23&lt;10,C19&lt;0.5,C24&lt;2),0.201,IF(AND(C23&gt;=53,C23&lt;93,C28&gt;=2.5,C25&lt;2),0.226,IF(AND(C23&gt;=5,C23&lt;10,C24&gt;=2,C26&lt;4),0.26,IF(AND(C23&gt;=10,C23&lt;28,C19&gt;=17.5,C14&lt;9.5),0.292,IF(AND(C23&lt;10,C19&gt;=2,C24&lt;2,C27&lt;2),0.331,IF(AND(C23&gt;=10,C23&lt;28,C28&gt;=0.5,C19&lt;17.5,C14&lt;9.5,C24&lt;3,C25&gt;=3,C25&lt;7),0.335,IF(AND(C23&gt;=38,C23&lt;53,C17&gt;=10),0.398,IF(AND(C23&gt;=5,C23&lt;10,C24&gt;=2,C26&gt;=4),0.406,IF(AND(C23&gt;=10,C23&lt;28,C28&lt;0.5,C19&lt;17.5,C14&lt;9.5,C24&lt;3,C20&lt;0.5),0.43,IF(AND(C23&gt;=10,C23&lt;28,C19&lt;17.5,C14&lt;9.5,C24&gt;=3,C25&lt;4,C21&gt;=0.5),0.482,IF(AND(C23&gt;=10,C23&lt;28,C28&lt;0.5,C19&lt;4.5,C14&lt;9.5,C24&lt;3,C20&gt;=0.5),0.497,IF(AND(C23&gt;=10,C23&lt;28,C28&gt;=0.5,C19&lt;17.5,C14&lt;9.5,C24&lt;3,C25&gt;=7),0.502,IF(AND(C23&gt;=28,C23&lt;38,C14&lt;9.5,C17&lt;0.25),0.513,IF(AND(C23&gt;=28,C23&lt;38,C14&gt;=9.5,C16&lt;2.5),0.554,IF(AND(C23&gt;=53,C23&lt;93,C28&gt;=0.5,C28&lt;2.5,C19&gt;=6,C14&lt;3.5,C25&gt;=3,C25&lt;5,C21&lt;1.5),0.58,IF(AND(C23&gt;=53,C23&lt;93,C28&gt;=2.5,C25&gt;=2,C18&gt;=38),0.58,IF(AND(C23&lt;5,C24&gt;=2),0.594,IF(AND(C23&gt;=10,C23&lt;28,C28&lt;0.5,C19&gt;=4.5,C19&lt;17.5,C14&lt;9.5,C24&lt;3,C21&gt;=3,C20&gt;=0.5),0.596,IF(AND(C23&gt;=38,C23&lt;53,C28&lt;0.5,C19&lt;27.5,C21&lt;19,C17&lt;10),0.596,IF(AND(C23&gt;=38,C23&lt;53,C28&gt;=0.5,C19&lt;27.5,C21&lt;19,C17&lt;10,C26&gt;=12),0.61,IF(AND(C23&gt;=10,C23&lt;28,C28&gt;=0.5,C19&lt;17.5,C14&lt;9.5,C24&lt;3,C25&lt;3),0.631,IF(AND(C23&gt;=28,C23&lt;38,C14&lt;9.5,C17&gt;=0.25,C26&gt;=8),0.634,IF(AND(C23&gt;=10,C23&lt;28,C19&lt;17.5,C14&lt;9.5,C24&gt;=3,C25&gt;=4,C21&gt;=0.5),0.651,IF(AND(C23&gt;=53,C23&lt;93,C28&lt;2.5,C14&lt;3.5,C25&lt;5,C21&gt;=6),0.687,IF(AND(C23&gt;=53,C23&lt;93,C28&lt;2.5,C19&gt;=6,C14&lt;3.5,C25&lt;3,C21&lt;1.5),0.706,IF(AND(C23&gt;=38,C23&lt;53,C21&gt;=19,C17&lt;10,C22&lt;0.5),0.745,IF(AND(C23&gt;=53,C23&lt;93,C28&gt;=2.5,C24&gt;=5,C25&gt;=2,C18&lt;38,C20&lt;4.5),0.785,IF(AND(C23&gt;=38,C23&lt;53,C28&gt;=0.5,C19&lt;27.5,C21&lt;19,C17&lt;10,C26&lt;12),0.785,IF(AND(C23&gt;=28,C23&lt;38,C14&lt;9.5,C17&gt;=0.25,C26&lt;8),0.815,IF(AND(C23&gt;=38,C23&lt;53,C19&gt;=27.5,C21&lt;19,C17&lt;10),0.82,IF(AND(C23&gt;=10,C23&lt;28,C28&lt;0.5,C19&gt;=4.5,C19&lt;17.5,C14&lt;9.5,C24&lt;3,C21&lt;3,C20&gt;=0.5),0.833,IF(AND(C23&gt;=53,C23&lt;93,C28&lt;2.5,C19&lt;57.5,C14&lt;3.5,C25&gt;=5),0.842,IF(AND(C23&gt;=53,C23&lt;93,C28&lt;0.5,C19&gt;=6,C14&lt;3.5,C25&gt;=3,C25&lt;5,C21&lt;1.5),0.857,IF(AND(C23&gt;=28,C23&lt;38,C14&gt;=9.5,C16&gt;=2.5),0.902,IF(AND(C23&gt;=53,C23&lt;93,C28&gt;=2.5,C19&gt;=42.5,C24&lt;5,C25&gt;=2,C25&lt;6,C18&lt;38),0.906,IF(AND(C23&gt;=38,C23&lt;53,C21&gt;=19,C17&lt;10,C22&gt;=0.5),0.936,IF(AND(C23&gt;=53,C23&lt;93,C28&lt;2.5,C14&lt;3.5,C25&lt;5,C21&gt;=1.5,C21&lt;6),0.948,IF(AND(C23&gt;=53,C23&lt;93,C28&lt;2.5,C14&gt;=3.5),0.961,IF(AND(C23&gt;=53,C23&lt;93,C28&gt;=2.5,C19&lt;42.5,C24&lt;5,C25&gt;=2,C25&lt;3,C18&lt;38),0.978,IF(AND(C23&gt;=10,C23&lt;28,C19&lt;17.5,C14&lt;9.5,C24&gt;=3,C21&lt;0.5),0.991,IF(AND(C23&gt;=53,C23&lt;93,C28&lt;2.5,C19&lt;6,C14&lt;3.5,C25&lt;5,C21&lt;1.5),0.991,IF(AND(C23&gt;=53,C23&lt;93,C28&gt;=2.5,C24&gt;=5,C25&gt;=2,C18&lt;38,C20&gt;=4.5),1.022,IF(AND(C23&gt;=53,C23&lt;93,C28&gt;=2.5,C19&lt;42.5,C24&lt;5,C25&gt;=3,C25&lt;6,C18&lt;38),1.139,IF(AND(C23&gt;=53,C23&lt;93,C28&lt;2.5,C19&gt;=57.5,C14&lt;3.5,C25&gt;=5),1.153,IF(AND(C23&gt;=53,C23&lt;93,C28&gt;=2.5,C24&lt;5,C25&gt;=6,C18&lt;38),1.156,IF(AND(C23&gt;=93,C28&lt;4.5),1.172,IF(AND(C23&gt;=93,C28&gt;=4.5),1.391,IF(AND(C23&gt;=10,C23&lt;28,C14&gt;=9.5),1.571,""))))))))))))))))))))))))))))))))))))))))))))))))))</f>
        <v>0.82</v>
      </c>
      <c r="D77" s="13">
        <f t="shared" si="13"/>
        <v>0.78500000000000003</v>
      </c>
      <c r="E77" s="13">
        <f t="shared" si="13"/>
        <v>0.63400000000000001</v>
      </c>
      <c r="F77" s="13">
        <f t="shared" si="13"/>
        <v>0.63400000000000001</v>
      </c>
      <c r="G77" s="13">
        <f t="shared" si="13"/>
        <v>0.63400000000000001</v>
      </c>
      <c r="H77" s="13">
        <f t="shared" si="13"/>
        <v>1.1559999999999999</v>
      </c>
      <c r="I77" s="13">
        <f t="shared" si="13"/>
        <v>0.93600000000000005</v>
      </c>
      <c r="J77" s="13">
        <f t="shared" si="13"/>
        <v>0.22600000000000001</v>
      </c>
      <c r="K77" s="13">
        <f t="shared" si="13"/>
        <v>1.1719999999999999</v>
      </c>
      <c r="L77" s="13">
        <f t="shared" si="13"/>
        <v>1.391</v>
      </c>
      <c r="M77" s="13">
        <f t="shared" si="13"/>
        <v>0.20100000000000001</v>
      </c>
      <c r="N77" s="13">
        <f t="shared" si="13"/>
        <v>0.20100000000000001</v>
      </c>
      <c r="O77" s="13">
        <f t="shared" si="13"/>
        <v>0.20100000000000001</v>
      </c>
      <c r="P77" s="13">
        <f t="shared" si="13"/>
        <v>0.20100000000000001</v>
      </c>
      <c r="Q77" s="13">
        <f t="shared" si="13"/>
        <v>0.20100000000000001</v>
      </c>
      <c r="R77" s="13">
        <f t="shared" si="13"/>
        <v>0.20100000000000001</v>
      </c>
      <c r="S77" s="13">
        <f t="shared" si="13"/>
        <v>0.20100000000000001</v>
      </c>
      <c r="T77" s="13">
        <f t="shared" si="13"/>
        <v>0.20100000000000001</v>
      </c>
      <c r="U77" s="13">
        <f t="shared" si="13"/>
        <v>0.20100000000000001</v>
      </c>
      <c r="V77" s="13">
        <f t="shared" si="13"/>
        <v>0.20100000000000001</v>
      </c>
      <c r="W77" s="13">
        <f t="shared" si="13"/>
        <v>0.20100000000000001</v>
      </c>
      <c r="X77" s="13">
        <f t="shared" si="13"/>
        <v>0.20100000000000001</v>
      </c>
      <c r="Y77" s="13">
        <f t="shared" si="13"/>
        <v>0.20100000000000001</v>
      </c>
      <c r="Z77" s="13">
        <f t="shared" si="13"/>
        <v>0.20100000000000001</v>
      </c>
      <c r="AA77" s="13">
        <f t="shared" si="13"/>
        <v>0.20100000000000001</v>
      </c>
      <c r="AB77" s="13">
        <f t="shared" si="13"/>
        <v>0.20100000000000001</v>
      </c>
      <c r="AC77" s="13">
        <f t="shared" si="13"/>
        <v>0.20100000000000001</v>
      </c>
      <c r="AD77" s="13">
        <f t="shared" si="13"/>
        <v>0.20100000000000001</v>
      </c>
      <c r="AE77" s="13">
        <f t="shared" si="13"/>
        <v>0.20100000000000001</v>
      </c>
      <c r="AF77" s="13">
        <f t="shared" si="13"/>
        <v>0.20100000000000001</v>
      </c>
      <c r="AG77" s="13">
        <f t="shared" si="13"/>
        <v>0.20100000000000001</v>
      </c>
      <c r="AH77" s="13">
        <f t="shared" si="13"/>
        <v>0.20100000000000001</v>
      </c>
      <c r="AI77" s="13">
        <f t="shared" si="13"/>
        <v>0.20100000000000001</v>
      </c>
      <c r="AJ77" s="13">
        <f t="shared" si="13"/>
        <v>0.20100000000000001</v>
      </c>
      <c r="AK77" s="13">
        <f t="shared" si="13"/>
        <v>0.20100000000000001</v>
      </c>
      <c r="AL77" s="13">
        <f t="shared" si="13"/>
        <v>0.20100000000000001</v>
      </c>
      <c r="AM77" s="13">
        <f t="shared" si="13"/>
        <v>0.20100000000000001</v>
      </c>
      <c r="AN77" s="13">
        <f t="shared" si="13"/>
        <v>0.20100000000000001</v>
      </c>
      <c r="AO77" s="13">
        <f t="shared" si="13"/>
        <v>0.20100000000000001</v>
      </c>
    </row>
    <row r="78" spans="1:41" x14ac:dyDescent="0.35">
      <c r="A78" s="1" t="s">
        <v>45</v>
      </c>
      <c r="B78" s="13">
        <f>IF(AND(B23&lt;10,B14&lt;0.5,B28&lt;0.25),0.12,IF(AND(B23&gt;=10,B23&lt;33,B17&gt;=1.5,B24&lt;3,B16&gt;=0.25),0.16,IF(AND(B23&gt;=48,B23&lt;93,B19&lt;3,B21&gt;=4),0.23,IF(AND(B23&lt;10,B14&lt;0.5,B28&gt;=0.25),0.27,IF(AND(B23&gt;=10,B23&lt;33,B19&lt;7.5,B17&lt;1.5,B24&lt;3,B22&gt;=2.5,B28&gt;=0.5),0.28,IF(AND(B23&gt;=5,B23&lt;10,B14&gt;=0.5,B26&lt;6),0.34,IF(AND(B23&gt;=33,B23&lt;48,B19&gt;=6.5,B17&gt;=12.5,B18&lt;1.5),0.4,IF(AND(B23&gt;=10,B23&lt;33,B17&gt;=1.5,B24&lt;3,B16&lt;0.25),0.4,IF(AND(B23&gt;=10,B23&lt;33,B25&gt;=3,B24&gt;=3,B14&lt;9.5,B21&gt;=0.5,B16&gt;=4),0.41,IF(AND(B23&gt;=10,B23&lt;33,B25&lt;3,B24&gt;=3,B14&lt;9.5,B21&gt;=0.5),0.43,IF(AND(B23&gt;=10,B23&lt;33,B19&lt;7.5,B17&lt;1.5,B24&lt;3,B22&gt;=2.5,B28&lt;0.5),0.43,IF(AND(B23&gt;=10,B23&lt;33,B19&gt;=7.5,B17&lt;1.5,B25&gt;=7,B24&lt;3),0.45,IF(AND(B23&gt;=48,B23&lt;93,B19&gt;=3,B20&gt;=8.5,B24&gt;=11),0.46,IF(AND(B23&gt;=10,B23&lt;33,B19&lt;7.5,B17&lt;1.5,B20&lt;10,B24&lt;3,B22&lt;2.5),0.47,IF(AND(B23&gt;=5,B23&lt;10,B14&gt;=0.5,B26&gt;=6),0.51,IF(AND(B23&gt;=33,B23&lt;48,B19&gt;=6.5,B18&gt;=4),0.55,IF(AND(B23&lt;5,B14&gt;=0.5),0.56,IF(AND(B23&gt;=10,B23&lt;33,B19&gt;=7.5,B17&lt;1.5,B25&lt;7,B24&lt;3,B22&lt;0.75),0.57,IF(AND(B23&gt;=48,B23&lt;63,B19&gt;=3,B17&lt;1.3,B25&lt;6,B20&lt;8.5,B26&lt;12,B18&gt;=47.5),0.58,IF(AND(B23&gt;=10,B23&lt;33,B19&lt;7.5,B17&lt;1.5,B20&gt;=10,B24&lt;3,B22&lt;2.5),0.6,IF(AND(B23&gt;=48,B23&lt;63,B19&gt;=3,B17&lt;1.3,B25&lt;6,B20&lt;8.5,B26&gt;=12),0.6,IF(AND(B23&gt;=78,B23&lt;93,B19&gt;=3,B19&lt;87.5,B17&lt;1.3,B25&lt;6,B20&lt;8.5),0.63,IF(AND(B23&gt;=10,B23&lt;33,B19&gt;=7.5,B17&lt;1.5,B25&gt;=6,B25&lt;7,B24&lt;3,B22&gt;=0.75),0.63,IF(AND(B23&gt;=10,B23&lt;33,B25&gt;=3,B24&gt;=3,B14&lt;9.5,B21&gt;=0.5,B16&lt;4),0.64,IF(AND(B23&gt;=48,B23&lt;93,B19&lt;3,B21&lt;4),0.64,IF(AND(B23&gt;=33,B23&lt;48,B19&gt;=6.5,B17&lt;12.5,B18&lt;1.5),0.68,IF(AND(B23&gt;=48,B23&lt;93,B19&gt;=3,B17&gt;=1.3,B25&lt;6,B20&lt;8.5,B18&gt;=0.5),0.77,IF(AND(B23&gt;=78,B23&lt;93,B19&gt;=87.5,B17&lt;1.3,B25&lt;6,B20&lt;8.5),0.79,IF(AND(B23&gt;=48,B23&lt;93,B19&gt;=3,B25&gt;=6,B25&lt;8,B20&lt;8.5,B14&gt;=10),0.79,IF(AND(B23&gt;=48,B23&lt;63,B19&gt;=3,B17&lt;1.3,B25&lt;6,B20&lt;8.5,B26&lt;12,B18&lt;47.5),0.82,IF(AND(B23&gt;=48,B23&lt;93,B19&gt;=3,B25&gt;=8,B20&lt;8.5,B14&gt;=0.75),0.82,IF(AND(B23&gt;=10,B23&lt;33,B19&gt;=7.5,B17&lt;1.5,B25&lt;6,B24&lt;3,B22&gt;=0.75),0.83,IF(AND(B23&gt;=63,B23&lt;78,B19&gt;=3,B17&lt;1.3,B25&lt;6,B20&lt;8.5,B26&lt;1),0.85,IF(AND(B23&gt;=33,B23&lt;48,B19&gt;=6.5,B18&gt;=1.5,B18&lt;4),0.89,IF(AND(B23&gt;=33,B23&lt;48,B19&lt;6.5),0.91,IF(AND(B23&gt;=63,B23&lt;78,B19&gt;=3,B17&lt;1.3,B25&lt;6,B20&lt;8.5,B26&gt;=1,B26&lt;14),0.94,IF(AND(B23&gt;=10,B23&lt;33,B24&gt;=3,B14&lt;9.5,B21&lt;0.5),0.99,IF(AND(B23&gt;=48,B23&lt;80,B19&gt;=3,B20&gt;=8.5,B24&lt;11),0.99,IF(AND(B23&gt;=48,B23&lt;93,B19&gt;=3,B17&gt;=1.3,B25&lt;6,B20&lt;8.5,B18&lt;0.5),1,IF(AND(B23&gt;=48,B23&lt;93,B19&gt;=3,B25&gt;=6,B25&lt;8,B20&lt;8.5,B14&gt;=0.75,B14&lt;10),1.01,IF(AND(B23&gt;=48,B23&lt;93,B19&gt;=3,B25&gt;=6,B20&lt;8.5,B14&lt;0.75),1.06,IF(AND(B23&gt;=80,B23&lt;93,B19&gt;=3,B20&gt;=8.5,B24&lt;11,B16&gt;=0.5),1.1,IF(AND(B23&gt;=93,B28&lt;4.5),1.15,IF(AND(B23&gt;=63,B23&lt;78,B19&gt;=3,B17&lt;1.3,B25&lt;6,B20&lt;8.5,B26&gt;=14),1.17,IF(AND(B23&gt;=93,B14&gt;=6.5,B28&gt;=4.5),1.17,IF(AND(B23&gt;=80,B23&lt;93,B19&gt;=3,B20&gt;=8.5,B24&lt;11,B16&lt;0.5),1.28,IF(AND(B23&gt;=93,B14&lt;6.5,B28&gt;=4.5),1.42,IF(AND(B23&gt;=10,B23&lt;33,B24&gt;=3,B14&gt;=9.5),1.57,""))))))))))))))))))))))))))))))))))))))))))))))))</f>
        <v>0.4</v>
      </c>
      <c r="C78" s="13">
        <f t="shared" ref="C78:AO78" si="14">IF(AND(C23&lt;10,C14&lt;0.5,C28&lt;0.25),0.12,IF(AND(C23&gt;=10,C23&lt;33,C17&gt;=1.5,C24&lt;3,C16&gt;=0.25),0.16,IF(AND(C23&gt;=48,C23&lt;93,C19&lt;3,C21&gt;=4),0.23,IF(AND(C23&lt;10,C14&lt;0.5,C28&gt;=0.25),0.27,IF(AND(C23&gt;=10,C23&lt;33,C19&lt;7.5,C17&lt;1.5,C24&lt;3,C22&gt;=2.5,C28&gt;=0.5),0.28,IF(AND(C23&gt;=5,C23&lt;10,C14&gt;=0.5,C26&lt;6),0.34,IF(AND(C23&gt;=33,C23&lt;48,C19&gt;=6.5,C17&gt;=12.5,C18&lt;1.5),0.4,IF(AND(C23&gt;=10,C23&lt;33,C17&gt;=1.5,C24&lt;3,C16&lt;0.25),0.4,IF(AND(C23&gt;=10,C23&lt;33,C25&gt;=3,C24&gt;=3,C14&lt;9.5,C21&gt;=0.5,C16&gt;=4),0.41,IF(AND(C23&gt;=10,C23&lt;33,C25&lt;3,C24&gt;=3,C14&lt;9.5,C21&gt;=0.5),0.43,IF(AND(C23&gt;=10,C23&lt;33,C19&lt;7.5,C17&lt;1.5,C24&lt;3,C22&gt;=2.5,C28&lt;0.5),0.43,IF(AND(C23&gt;=10,C23&lt;33,C19&gt;=7.5,C17&lt;1.5,C25&gt;=7,C24&lt;3),0.45,IF(AND(C23&gt;=48,C23&lt;93,C19&gt;=3,C20&gt;=8.5,C24&gt;=11),0.46,IF(AND(C23&gt;=10,C23&lt;33,C19&lt;7.5,C17&lt;1.5,C20&lt;10,C24&lt;3,C22&lt;2.5),0.47,IF(AND(C23&gt;=5,C23&lt;10,C14&gt;=0.5,C26&gt;=6),0.51,IF(AND(C23&gt;=33,C23&lt;48,C19&gt;=6.5,C18&gt;=4),0.55,IF(AND(C23&lt;5,C14&gt;=0.5),0.56,IF(AND(C23&gt;=10,C23&lt;33,C19&gt;=7.5,C17&lt;1.5,C25&lt;7,C24&lt;3,C22&lt;0.75),0.57,IF(AND(C23&gt;=48,C23&lt;63,C19&gt;=3,C17&lt;1.3,C25&lt;6,C20&lt;8.5,C26&lt;12,C18&gt;=47.5),0.58,IF(AND(C23&gt;=10,C23&lt;33,C19&lt;7.5,C17&lt;1.5,C20&gt;=10,C24&lt;3,C22&lt;2.5),0.6,IF(AND(C23&gt;=48,C23&lt;63,C19&gt;=3,C17&lt;1.3,C25&lt;6,C20&lt;8.5,C26&gt;=12),0.6,IF(AND(C23&gt;=78,C23&lt;93,C19&gt;=3,C19&lt;87.5,C17&lt;1.3,C25&lt;6,C20&lt;8.5),0.63,IF(AND(C23&gt;=10,C23&lt;33,C19&gt;=7.5,C17&lt;1.5,C25&gt;=6,C25&lt;7,C24&lt;3,C22&gt;=0.75),0.63,IF(AND(C23&gt;=10,C23&lt;33,C25&gt;=3,C24&gt;=3,C14&lt;9.5,C21&gt;=0.5,C16&lt;4),0.64,IF(AND(C23&gt;=48,C23&lt;93,C19&lt;3,C21&lt;4),0.64,IF(AND(C23&gt;=33,C23&lt;48,C19&gt;=6.5,C17&lt;12.5,C18&lt;1.5),0.68,IF(AND(C23&gt;=48,C23&lt;93,C19&gt;=3,C17&gt;=1.3,C25&lt;6,C20&lt;8.5,C18&gt;=0.5),0.77,IF(AND(C23&gt;=78,C23&lt;93,C19&gt;=87.5,C17&lt;1.3,C25&lt;6,C20&lt;8.5),0.79,IF(AND(C23&gt;=48,C23&lt;93,C19&gt;=3,C25&gt;=6,C25&lt;8,C20&lt;8.5,C14&gt;=10),0.79,IF(AND(C23&gt;=48,C23&lt;63,C19&gt;=3,C17&lt;1.3,C25&lt;6,C20&lt;8.5,C26&lt;12,C18&lt;47.5),0.82,IF(AND(C23&gt;=48,C23&lt;93,C19&gt;=3,C25&gt;=8,C20&lt;8.5,C14&gt;=0.75),0.82,IF(AND(C23&gt;=10,C23&lt;33,C19&gt;=7.5,C17&lt;1.5,C25&lt;6,C24&lt;3,C22&gt;=0.75),0.83,IF(AND(C23&gt;=63,C23&lt;78,C19&gt;=3,C17&lt;1.3,C25&lt;6,C20&lt;8.5,C26&lt;1),0.85,IF(AND(C23&gt;=33,C23&lt;48,C19&gt;=6.5,C18&gt;=1.5,C18&lt;4),0.89,IF(AND(C23&gt;=33,C23&lt;48,C19&lt;6.5),0.91,IF(AND(C23&gt;=63,C23&lt;78,C19&gt;=3,C17&lt;1.3,C25&lt;6,C20&lt;8.5,C26&gt;=1,C26&lt;14),0.94,IF(AND(C23&gt;=10,C23&lt;33,C24&gt;=3,C14&lt;9.5,C21&lt;0.5),0.99,IF(AND(C23&gt;=48,C23&lt;80,C19&gt;=3,C20&gt;=8.5,C24&lt;11),0.99,IF(AND(C23&gt;=48,C23&lt;93,C19&gt;=3,C17&gt;=1.3,C25&lt;6,C20&lt;8.5,C18&lt;0.5),1,IF(AND(C23&gt;=48,C23&lt;93,C19&gt;=3,C25&gt;=6,C25&lt;8,C20&lt;8.5,C14&gt;=0.75,C14&lt;10),1.01,IF(AND(C23&gt;=48,C23&lt;93,C19&gt;=3,C25&gt;=6,C20&lt;8.5,C14&lt;0.75),1.06,IF(AND(C23&gt;=80,C23&lt;93,C19&gt;=3,C20&gt;=8.5,C24&lt;11,C16&gt;=0.5),1.1,IF(AND(C23&gt;=93,C28&lt;4.5),1.15,IF(AND(C23&gt;=63,C23&lt;78,C19&gt;=3,C17&lt;1.3,C25&lt;6,C20&lt;8.5,C26&gt;=14),1.17,IF(AND(C23&gt;=93,C14&gt;=6.5,C28&gt;=4.5),1.17,IF(AND(C23&gt;=80,C23&lt;93,C19&gt;=3,C20&gt;=8.5,C24&lt;11,C16&lt;0.5),1.28,IF(AND(C23&gt;=93,C14&lt;6.5,C28&gt;=4.5),1.42,IF(AND(C23&gt;=10,C23&lt;33,C24&gt;=3,C14&gt;=9.5),1.57,""))))))))))))))))))))))))))))))))))))))))))))))))</f>
        <v>0.68</v>
      </c>
      <c r="D78" s="13">
        <f t="shared" si="14"/>
        <v>0.91</v>
      </c>
      <c r="E78" s="13">
        <f t="shared" si="14"/>
        <v>0.4</v>
      </c>
      <c r="F78" s="13">
        <f t="shared" si="14"/>
        <v>0.56999999999999995</v>
      </c>
      <c r="G78" s="13">
        <f t="shared" si="14"/>
        <v>0.56999999999999995</v>
      </c>
      <c r="H78" s="13">
        <f t="shared" si="14"/>
        <v>1.06</v>
      </c>
      <c r="I78" s="13">
        <f t="shared" si="14"/>
        <v>1.06</v>
      </c>
      <c r="J78" s="13">
        <f t="shared" si="14"/>
        <v>0.23</v>
      </c>
      <c r="K78" s="13">
        <f t="shared" si="14"/>
        <v>1.1499999999999999</v>
      </c>
      <c r="L78" s="13">
        <f t="shared" si="14"/>
        <v>1.42</v>
      </c>
      <c r="M78" s="13">
        <f t="shared" si="14"/>
        <v>0.12</v>
      </c>
      <c r="N78" s="13">
        <f t="shared" si="14"/>
        <v>0.12</v>
      </c>
      <c r="O78" s="13">
        <f t="shared" si="14"/>
        <v>0.12</v>
      </c>
      <c r="P78" s="13">
        <f t="shared" si="14"/>
        <v>0.12</v>
      </c>
      <c r="Q78" s="13">
        <f t="shared" si="14"/>
        <v>0.12</v>
      </c>
      <c r="R78" s="13">
        <f t="shared" si="14"/>
        <v>0.12</v>
      </c>
      <c r="S78" s="13">
        <f t="shared" si="14"/>
        <v>0.12</v>
      </c>
      <c r="T78" s="13">
        <f t="shared" si="14"/>
        <v>0.12</v>
      </c>
      <c r="U78" s="13">
        <f t="shared" si="14"/>
        <v>0.12</v>
      </c>
      <c r="V78" s="13">
        <f t="shared" si="14"/>
        <v>0.12</v>
      </c>
      <c r="W78" s="13">
        <f t="shared" si="14"/>
        <v>0.12</v>
      </c>
      <c r="X78" s="13">
        <f t="shared" si="14"/>
        <v>0.12</v>
      </c>
      <c r="Y78" s="13">
        <f t="shared" si="14"/>
        <v>0.12</v>
      </c>
      <c r="Z78" s="13">
        <f t="shared" si="14"/>
        <v>0.12</v>
      </c>
      <c r="AA78" s="13">
        <f t="shared" si="14"/>
        <v>0.12</v>
      </c>
      <c r="AB78" s="13">
        <f t="shared" si="14"/>
        <v>0.12</v>
      </c>
      <c r="AC78" s="13">
        <f t="shared" si="14"/>
        <v>0.12</v>
      </c>
      <c r="AD78" s="13">
        <f t="shared" si="14"/>
        <v>0.12</v>
      </c>
      <c r="AE78" s="13">
        <f t="shared" si="14"/>
        <v>0.12</v>
      </c>
      <c r="AF78" s="13">
        <f t="shared" si="14"/>
        <v>0.12</v>
      </c>
      <c r="AG78" s="13">
        <f t="shared" si="14"/>
        <v>0.12</v>
      </c>
      <c r="AH78" s="13">
        <f t="shared" si="14"/>
        <v>0.12</v>
      </c>
      <c r="AI78" s="13">
        <f t="shared" si="14"/>
        <v>0.12</v>
      </c>
      <c r="AJ78" s="13">
        <f t="shared" si="14"/>
        <v>0.12</v>
      </c>
      <c r="AK78" s="13">
        <f t="shared" si="14"/>
        <v>0.12</v>
      </c>
      <c r="AL78" s="13">
        <f t="shared" si="14"/>
        <v>0.12</v>
      </c>
      <c r="AM78" s="13">
        <f t="shared" si="14"/>
        <v>0.12</v>
      </c>
      <c r="AN78" s="13">
        <f t="shared" si="14"/>
        <v>0.12</v>
      </c>
      <c r="AO78" s="13">
        <f t="shared" si="14"/>
        <v>0.12</v>
      </c>
    </row>
    <row r="79" spans="1:41" x14ac:dyDescent="0.35">
      <c r="A79" s="1" t="s">
        <v>46</v>
      </c>
      <c r="B79" s="13">
        <f>IF(AND(B23&lt;9,B19&gt;=2,B24&lt;2,B27&gt;=2),0,IF(AND(B23&lt;9,B19&lt;2,B24&lt;2),0.1,IF(AND(B23&gt;=28,B23&lt;43,B19&lt;3.5,B24&gt;=3,B17&lt;4),0.23,IF(AND(B23&gt;=43,B23&lt;93,B25&lt;3,B28&gt;=7.5),0.23,IF(AND(B23&gt;=9,B23&lt;28,B25&gt;=3,B25&lt;5,B17&lt;0.25,B14&lt;1.5),0.26,IF(AND(B23&lt;9,B19&gt;=2,B24&lt;2,B26&lt;2,B27&lt;2),0.3,IF(AND(B23&gt;=5,B23&lt;9,B24&gt;=2),0.31,IF(AND(B23&gt;=9,B23&lt;43,B25&lt;7,B19&lt;9.5,B17&gt;=4),0.32,IF(AND(B23&gt;=9,B23&lt;28,B25&lt;5,B17&gt;=0.25,B17&lt;4),0.39,IF(AND(B23&gt;=9,B23&lt;43,B25&lt;7,B19&gt;=9.5,B17&gt;=12.5),0.4,IF(AND(B23&gt;=28,B23&lt;43,B19&gt;=3.5,B17&lt;4,B28&gt;=0.5,B26&lt;5,B16&lt;6.5),0.41,IF(AND(B23&gt;=9,B23&lt;28,B25&gt;=5,B19&gt;=3.5,B19&lt;9.5,B17&lt;4),0.46,IF(AND(B23&lt;9,B19&gt;=2,B24&lt;2,B26&gt;=2,B27&lt;2),0.49,IF(AND(B23&gt;=9,B23&lt;28,B25&lt;3,B17&lt;0.25,B14&lt;1.5),0.49,IF(AND(B23&gt;=28,B23&lt;43,B19&lt;3.5,B24&lt;3,B17&lt;4),0.5,IF(AND(B23&gt;=9,B23&lt;28,B25&lt;5,B17&lt;0.25,B14&gt;=1.5),0.56,IF(AND(B23&lt;5,B24&gt;=2),0.59,IF(AND(B23&gt;=9,B23&lt;28,B25&gt;=5,B19&lt;3.5,B17&lt;4),0.61,IF(AND(B23&gt;=43,B23&lt;93,B25&gt;=3,B24&gt;=3,B26&gt;=7,B26&lt;10),0.61,IF(AND(B23&gt;=28,B23&lt;43,B19&gt;=3.5,B17&lt;4,B28&gt;=0.5,B26&gt;=5,B16&lt;6.5),0.65,IF(AND(B23&gt;=43,B23&lt;93,B25&gt;=3,B24&gt;=3,B26&gt;=10,B20&gt;=12.5),0.69,IF(AND(B23&gt;=9,B23&lt;43,B25&lt;7,B19&gt;=9.5,B17&gt;=4,B17&lt;12.5,B14&lt;17.5),0.69,IF(AND(B23&gt;=43,B23&lt;73,B25&lt;3,B17&gt;=1.25,B28&lt;7.5,B16&gt;=0.25),0.72,IF(AND(B23&gt;=73,B23&lt;93,B25&lt;3,B19&gt;=72.5,B28&lt;7.5),0.72,IF(AND(B23&gt;=43,B23&lt;73,B25&lt;3,B17&lt;1.25,B28&lt;7.5),0.73,IF(AND(B23&gt;=43,B23&lt;93,B25&gt;=3,B19&gt;=72.5,B24&lt;3,B28&lt;2.5),0.75,IF(AND(B23&gt;=9,B23&lt;28,B25&gt;=5,B19&gt;=9.5,B17&lt;4),0.75,IF(AND(B23&gt;=43,B23&lt;70,B25&gt;=6,B24&lt;3,B28&gt;=2.5,B26&gt;=8,B14&gt;=2.5),0.79,IF(AND(B23&gt;=28,B23&lt;43,B19&gt;=3.5,B17&lt;4,B28&lt;0.5,B16&lt;6.5),0.8,IF(AND(B23&gt;=43,B23&lt;93,B25&gt;=3,B19&lt;57.5,B24&lt;3,B28&lt;2.5,B27&lt;1),0.83,IF(AND(B23&gt;=43,B23&lt;70,B25&gt;=3,B25&lt;6,B24&lt;3,B28&gt;=2.5,B20&gt;=2.5),0.84,IF(AND(B23&gt;=43,B23&lt;93,B25&gt;=3,B24&gt;=3,B26&gt;=10,B20&lt;12.5),0.84,IF(AND(B23&gt;=9,B23&lt;43,B25&lt;7,B19&gt;=9.5,B17&gt;=4,B17&lt;12.5,B14&gt;=17.5),0.94,IF(AND(B23&gt;=43,B23&lt;93,B25&gt;=3,B19&lt;57.5,B24&lt;3,B28&lt;2.5,B27&gt;=1),0.96,IF(AND(B23&gt;=43,B23&lt;73,B25&lt;3,B17&gt;=1.25,B28&lt;7.5,B16&lt;0.25),0.96,IF(AND(B23&gt;=43,B23&lt;93,B25&gt;=3,B25&lt;5,B19&gt;=57.5,B19&lt;72.5,B24&lt;3,B28&lt;2.5),0.97,IF(AND(B23&gt;=73,B23&lt;93,B25&lt;3,B19&lt;72.5,B28&lt;7.5),0.99,IF(AND(B23&gt;=28,B23&lt;43,B19&gt;=3.5,B17&lt;4,B16&gt;=6.5),0.99,IF(AND(B23&gt;=43,B23&lt;70,B25&gt;=6,B24&lt;3,B28&gt;=2.5,B26&gt;=8,B14&lt;2.5),1.05,IF(AND(B23&gt;=43,B23&lt;93,B25&gt;=3,B24&gt;=3,B26&lt;7),1.05,IF(AND(B23&gt;=70,B23&lt;93,B25&gt;=3,B24&lt;3,B28&gt;=2.5),1.12,IF(AND(B23&gt;=43,B23&lt;70,B25&gt;=3,B25&lt;6,B24&lt;3,B28&gt;=2.5,B20&lt;2.5),1.12,IF(AND(B23&gt;=43,B23&lt;70,B25&gt;=6,B24&lt;3,B28&gt;=2.5,B26&lt;8),1.15,IF(AND(B23&gt;=93,B16&lt;0.75),1.15,IF(AND(B23&gt;=43,B23&lt;93,B25&gt;=5,B19&gt;=57.5,B19&lt;72.5,B24&lt;3,B28&lt;2.5),1.15,IF(AND(B23&gt;=93,B16&gt;=0.75),1.4,IF(AND(B23&gt;=9,B23&lt;43,B25&gt;=7,B17&gt;=4),1.46,"")))))))))))))))))))))))))))))))))))))))))))))))</f>
        <v>0.4</v>
      </c>
      <c r="C79" s="13">
        <f t="shared" ref="C79:AO79" si="15">IF(AND(C23&lt;9,C19&gt;=2,C24&lt;2,C27&gt;=2),0,IF(AND(C23&lt;9,C19&lt;2,C24&lt;2),0.1,IF(AND(C23&gt;=28,C23&lt;43,C19&lt;3.5,C24&gt;=3,C17&lt;4),0.23,IF(AND(C23&gt;=43,C23&lt;93,C25&lt;3,C28&gt;=7.5),0.23,IF(AND(C23&gt;=9,C23&lt;28,C25&gt;=3,C25&lt;5,C17&lt;0.25,C14&lt;1.5),0.26,IF(AND(C23&lt;9,C19&gt;=2,C24&lt;2,C26&lt;2,C27&lt;2),0.3,IF(AND(C23&gt;=5,C23&lt;9,C24&gt;=2),0.31,IF(AND(C23&gt;=9,C23&lt;43,C25&lt;7,C19&lt;9.5,C17&gt;=4),0.32,IF(AND(C23&gt;=9,C23&lt;28,C25&lt;5,C17&gt;=0.25,C17&lt;4),0.39,IF(AND(C23&gt;=9,C23&lt;43,C25&lt;7,C19&gt;=9.5,C17&gt;=12.5),0.4,IF(AND(C23&gt;=28,C23&lt;43,C19&gt;=3.5,C17&lt;4,C28&gt;=0.5,C26&lt;5,C16&lt;6.5),0.41,IF(AND(C23&gt;=9,C23&lt;28,C25&gt;=5,C19&gt;=3.5,C19&lt;9.5,C17&lt;4),0.46,IF(AND(C23&lt;9,C19&gt;=2,C24&lt;2,C26&gt;=2,C27&lt;2),0.49,IF(AND(C23&gt;=9,C23&lt;28,C25&lt;3,C17&lt;0.25,C14&lt;1.5),0.49,IF(AND(C23&gt;=28,C23&lt;43,C19&lt;3.5,C24&lt;3,C17&lt;4),0.5,IF(AND(C23&gt;=9,C23&lt;28,C25&lt;5,C17&lt;0.25,C14&gt;=1.5),0.56,IF(AND(C23&lt;5,C24&gt;=2),0.59,IF(AND(C23&gt;=9,C23&lt;28,C25&gt;=5,C19&lt;3.5,C17&lt;4),0.61,IF(AND(C23&gt;=43,C23&lt;93,C25&gt;=3,C24&gt;=3,C26&gt;=7,C26&lt;10),0.61,IF(AND(C23&gt;=28,C23&lt;43,C19&gt;=3.5,C17&lt;4,C28&gt;=0.5,C26&gt;=5,C16&lt;6.5),0.65,IF(AND(C23&gt;=43,C23&lt;93,C25&gt;=3,C24&gt;=3,C26&gt;=10,C20&gt;=12.5),0.69,IF(AND(C23&gt;=9,C23&lt;43,C25&lt;7,C19&gt;=9.5,C17&gt;=4,C17&lt;12.5,C14&lt;17.5),0.69,IF(AND(C23&gt;=43,C23&lt;73,C25&lt;3,C17&gt;=1.25,C28&lt;7.5,C16&gt;=0.25),0.72,IF(AND(C23&gt;=73,C23&lt;93,C25&lt;3,C19&gt;=72.5,C28&lt;7.5),0.72,IF(AND(C23&gt;=43,C23&lt;73,C25&lt;3,C17&lt;1.25,C28&lt;7.5),0.73,IF(AND(C23&gt;=43,C23&lt;93,C25&gt;=3,C19&gt;=72.5,C24&lt;3,C28&lt;2.5),0.75,IF(AND(C23&gt;=9,C23&lt;28,C25&gt;=5,C19&gt;=9.5,C17&lt;4),0.75,IF(AND(C23&gt;=43,C23&lt;70,C25&gt;=6,C24&lt;3,C28&gt;=2.5,C26&gt;=8,C14&gt;=2.5),0.79,IF(AND(C23&gt;=28,C23&lt;43,C19&gt;=3.5,C17&lt;4,C28&lt;0.5,C16&lt;6.5),0.8,IF(AND(C23&gt;=43,C23&lt;93,C25&gt;=3,C19&lt;57.5,C24&lt;3,C28&lt;2.5,C27&lt;1),0.83,IF(AND(C23&gt;=43,C23&lt;70,C25&gt;=3,C25&lt;6,C24&lt;3,C28&gt;=2.5,C20&gt;=2.5),0.84,IF(AND(C23&gt;=43,C23&lt;93,C25&gt;=3,C24&gt;=3,C26&gt;=10,C20&lt;12.5),0.84,IF(AND(C23&gt;=9,C23&lt;43,C25&lt;7,C19&gt;=9.5,C17&gt;=4,C17&lt;12.5,C14&gt;=17.5),0.94,IF(AND(C23&gt;=43,C23&lt;93,C25&gt;=3,C19&lt;57.5,C24&lt;3,C28&lt;2.5,C27&gt;=1),0.96,IF(AND(C23&gt;=43,C23&lt;73,C25&lt;3,C17&gt;=1.25,C28&lt;7.5,C16&lt;0.25),0.96,IF(AND(C23&gt;=43,C23&lt;93,C25&gt;=3,C25&lt;5,C19&gt;=57.5,C19&lt;72.5,C24&lt;3,C28&lt;2.5),0.97,IF(AND(C23&gt;=73,C23&lt;93,C25&lt;3,C19&lt;72.5,C28&lt;7.5),0.99,IF(AND(C23&gt;=28,C23&lt;43,C19&gt;=3.5,C17&lt;4,C16&gt;=6.5),0.99,IF(AND(C23&gt;=43,C23&lt;70,C25&gt;=6,C24&lt;3,C28&gt;=2.5,C26&gt;=8,C14&lt;2.5),1.05,IF(AND(C23&gt;=43,C23&lt;93,C25&gt;=3,C24&gt;=3,C26&lt;7),1.05,IF(AND(C23&gt;=70,C23&lt;93,C25&gt;=3,C24&lt;3,C28&gt;=2.5),1.12,IF(AND(C23&gt;=43,C23&lt;70,C25&gt;=3,C25&lt;6,C24&lt;3,C28&gt;=2.5,C20&lt;2.5),1.12,IF(AND(C23&gt;=43,C23&lt;70,C25&gt;=6,C24&lt;3,C28&gt;=2.5,C26&lt;8),1.15,IF(AND(C23&gt;=93,C16&lt;0.75),1.15,IF(AND(C23&gt;=43,C23&lt;93,C25&gt;=5,C19&gt;=57.5,C19&lt;72.5,C24&lt;3,C28&lt;2.5),1.15,IF(AND(C23&gt;=93,C16&gt;=0.75),1.4,IF(AND(C23&gt;=9,C23&lt;43,C25&gt;=7,C17&gt;=4),1.46,"")))))))))))))))))))))))))))))))))))))))))))))))</f>
        <v>0.73</v>
      </c>
      <c r="D79" s="13">
        <f t="shared" si="15"/>
        <v>0.84</v>
      </c>
      <c r="E79" s="13">
        <f t="shared" si="15"/>
        <v>0.65</v>
      </c>
      <c r="F79" s="13">
        <f t="shared" si="15"/>
        <v>0.65</v>
      </c>
      <c r="G79" s="13">
        <f t="shared" si="15"/>
        <v>0.65</v>
      </c>
      <c r="H79" s="13">
        <f t="shared" si="15"/>
        <v>1.1200000000000001</v>
      </c>
      <c r="I79" s="13">
        <f t="shared" si="15"/>
        <v>1.05</v>
      </c>
      <c r="J79" s="13">
        <f t="shared" si="15"/>
        <v>0.23</v>
      </c>
      <c r="K79" s="13">
        <f t="shared" si="15"/>
        <v>1.1499999999999999</v>
      </c>
      <c r="L79" s="13">
        <f t="shared" si="15"/>
        <v>1.4</v>
      </c>
      <c r="M79" s="13">
        <f t="shared" si="15"/>
        <v>0.1</v>
      </c>
      <c r="N79" s="13">
        <f t="shared" si="15"/>
        <v>0.1</v>
      </c>
      <c r="O79" s="13">
        <f t="shared" si="15"/>
        <v>0.1</v>
      </c>
      <c r="P79" s="13">
        <f t="shared" si="15"/>
        <v>0.1</v>
      </c>
      <c r="Q79" s="13">
        <f t="shared" si="15"/>
        <v>0.1</v>
      </c>
      <c r="R79" s="13">
        <f t="shared" si="15"/>
        <v>0.1</v>
      </c>
      <c r="S79" s="13">
        <f t="shared" si="15"/>
        <v>0.1</v>
      </c>
      <c r="T79" s="13">
        <f t="shared" si="15"/>
        <v>0.1</v>
      </c>
      <c r="U79" s="13">
        <f t="shared" si="15"/>
        <v>0.1</v>
      </c>
      <c r="V79" s="13">
        <f t="shared" si="15"/>
        <v>0.1</v>
      </c>
      <c r="W79" s="13">
        <f t="shared" si="15"/>
        <v>0.1</v>
      </c>
      <c r="X79" s="13">
        <f t="shared" si="15"/>
        <v>0.1</v>
      </c>
      <c r="Y79" s="13">
        <f t="shared" si="15"/>
        <v>0.1</v>
      </c>
      <c r="Z79" s="13">
        <f t="shared" si="15"/>
        <v>0.1</v>
      </c>
      <c r="AA79" s="13">
        <f t="shared" si="15"/>
        <v>0.1</v>
      </c>
      <c r="AB79" s="13">
        <f t="shared" si="15"/>
        <v>0.1</v>
      </c>
      <c r="AC79" s="13">
        <f t="shared" si="15"/>
        <v>0.1</v>
      </c>
      <c r="AD79" s="13">
        <f t="shared" si="15"/>
        <v>0.1</v>
      </c>
      <c r="AE79" s="13">
        <f t="shared" si="15"/>
        <v>0.1</v>
      </c>
      <c r="AF79" s="13">
        <f t="shared" si="15"/>
        <v>0.1</v>
      </c>
      <c r="AG79" s="13">
        <f t="shared" si="15"/>
        <v>0.1</v>
      </c>
      <c r="AH79" s="13">
        <f t="shared" si="15"/>
        <v>0.1</v>
      </c>
      <c r="AI79" s="13">
        <f t="shared" si="15"/>
        <v>0.1</v>
      </c>
      <c r="AJ79" s="13">
        <f t="shared" si="15"/>
        <v>0.1</v>
      </c>
      <c r="AK79" s="13">
        <f t="shared" si="15"/>
        <v>0.1</v>
      </c>
      <c r="AL79" s="13">
        <f t="shared" si="15"/>
        <v>0.1</v>
      </c>
      <c r="AM79" s="13">
        <f t="shared" si="15"/>
        <v>0.1</v>
      </c>
      <c r="AN79" s="13">
        <f t="shared" si="15"/>
        <v>0.1</v>
      </c>
      <c r="AO79" s="13">
        <f t="shared" si="15"/>
        <v>0.1</v>
      </c>
    </row>
    <row r="80" spans="1:41" x14ac:dyDescent="0.35">
      <c r="A80" s="1" t="s">
        <v>47</v>
      </c>
      <c r="B80" s="13">
        <f>IF(AND(B23&gt;=1,B23&lt;4,B28&lt;0.75),0,IF(AND(B23&lt;1),0.052,IF(AND(B23&gt;=5,B23&lt;6,B28&lt;0.75),0.204,IF(AND(B23&gt;=9,B23&lt;28,B17&lt;0.25,B14&lt;9.5,B24&lt;3,B27&gt;=5),0.226,IF(AND(B23&gt;=6,B23&lt;9,B28&lt;0.75),0.334,IF(AND(B23&gt;=1,B23&lt;9,B28&gt;=0.75,B18&gt;=0.5),0.337,IF(AND(B23&gt;=43,B23&lt;93,B20&lt;0.25,B19&lt;1.1),0.344,IF(AND(B23&gt;=9,B23&lt;28,B17&gt;=0.25,B14&lt;9.5,B24&lt;3),0.367,IF(AND(B23&gt;=9,B23&lt;28,B17&lt;0.25,B19&lt;7,B14&lt;9.5,B24&lt;3,B25&lt;7,B27&lt;5),0.399,IF(AND(B23&gt;=9,B23&lt;28,B20&lt;0.5,B17&lt;0.25,B19&gt;=7,B14&lt;9.5,B24&lt;3,B27&lt;5),0.464,IF(AND(B23&gt;=9,B23&lt;28,B14&lt;9.5,B24&gt;=3,B21&gt;=0.5,B18&lt;1.5),0.475,IF(AND(B23&gt;=1,B23&lt;9,B28&gt;=0.75,B18&lt;0.5),0.479,IF(AND(B23&gt;=4,B23&lt;5,B28&lt;0.75),0.503,IF(AND(B23&gt;=28,B23&lt;43,B26&lt;6,B19&lt;25,B14&lt;9.5),0.509,IF(AND(B23&gt;=43,B23&lt;93,B26&gt;=8,B20&gt;=0.25,B17&gt;=0.5,B22&gt;=6.5),0.58,IF(AND(B23&gt;=43,B23&lt;93,B26&gt;=8,B20&gt;=0.25,B17&lt;0.5,B22&lt;2),0.588,IF(AND(B23&gt;=9,B23&lt;28,B17&lt;0.25,B19&lt;7,B14&lt;9.5,B24&lt;3,B25&gt;=7,B27&lt;5),0.596,IF(AND(B23&gt;=43,B23&lt;93,B26&gt;=6,B26&lt;14,B20&lt;0.25,B17&lt;0.75,B19&gt;=1.1,B25&lt;9),0.624,IF(AND(B23&gt;=9,B23&lt;28,B14&lt;9.5,B24&gt;=3,B21&gt;=0.5,B18&gt;=1.5),0.628,IF(AND(B23&gt;=9,B23&lt;43,B14&gt;=9.5,B24&lt;4,B25&gt;=6),0.632,IF(AND(B23&gt;=9,B23&lt;28,B20&gt;=0.5,B17&lt;0.25,B19&gt;=7,B14&lt;9.5,B24&lt;3,B27&lt;5),0.657,IF(AND(B23&gt;=43,B23&lt;93,B26&lt;3,B20&lt;0.25,B17&lt;0.75,B19&gt;=1.1,B28&lt;0.25,B25&lt;3,B21&lt;2.5),0.681,IF(AND(B23&gt;=28,B23&lt;43,B26&gt;=6,B14&lt;9.5),0.707,IF(AND(B23&gt;=43,B23&lt;93,B26&lt;6,B20&lt;0.25,B17&lt;0.75,B19&gt;=1.1,B28&gt;=0.25,B25&lt;9),0.716,IF(AND(B23&gt;=43,B23&lt;60,B26&gt;=14,B20&lt;0.25,B19&gt;=1.1),0.76,IF(AND(B23&gt;=28,B23&lt;43,B26&lt;6,B19&gt;=25,B14&lt;9.5),0.765,IF(AND(B23&gt;=43,B23&lt;93,B26&lt;14,B20&lt;0.25,B17&gt;=0.75,B19&gt;=1.1,B19&lt;57.5),0.821,IF(AND(B23&gt;=43,B23&lt;93,B26&lt;3,B20&lt;0.25,B17&lt;0.75,B19&gt;=1.1,B28&lt;0.25,B25&gt;=3,B25&lt;9),0.83,IF(AND(B23&gt;=43,B23&lt;93,B26&gt;=8,B20&gt;=0.25,B17&lt;0.5,B22&gt;=2),0.836,IF(AND(B23&gt;=43,B23&lt;63,B26&lt;8,B20&gt;=0.25,B14&lt;3.5),0.856,IF(AND(B23&gt;=63,B23&lt;93,B26&gt;=5,B26&lt;8,B20&gt;=0.25,B28&lt;4,B21&gt;=1.5),0.861,IF(AND(B23&gt;=43,B23&lt;93,B26&gt;=8,B20&gt;=0.25,B17&gt;=0.5,B22&lt;6.5),0.878,IF(AND(B23&gt;=93,B23&lt;98,B19&gt;=67.5),0.886,IF(AND(B23&gt;=9,B23&lt;43,B14&gt;=9.5,B24&lt;4,B25&lt;6),0.902,IF(AND(B23&gt;=43,B23&lt;93,B26&gt;=3,B26&lt;6,B20&lt;0.25,B17&lt;0.75,B19&gt;=1.1,B28&lt;0.25,B25&lt;9),0.941,IF(AND(B23&gt;=63,B23&lt;93,B26&lt;5,B20&gt;=0.25),0.971,IF(AND(B23&gt;=43,B23&lt;93,B26&lt;14,B20&lt;0.25,B17&gt;=0.75,B19&gt;=57.5),0.983,IF(AND(B23&gt;=9,B23&lt;28,B14&lt;9.5,B24&gt;=3,B21&lt;0.5),0.991,IF(AND(B23&gt;=43,B23&lt;63,B26&lt;8,B20&gt;=0.25,B14&gt;=3.5),1.022,IF(AND(B23&gt;=43,B23&lt;93,B26&lt;3,B20&lt;0.25,B17&lt;0.75,B19&gt;=1.1,B28&lt;0.25,B25&lt;3,B21&gt;=2.5),1.036,IF(AND(B23&gt;=43,B23&lt;93,B26&lt;14,B20&lt;0.25,B17&lt;0.75,B19&gt;=1.1,B25&gt;=9),1.047,IF(AND(B23&gt;=63,B23&lt;93,B26&gt;=5,B26&lt;8,B20&gt;=0.25,B28&gt;=4,B21&gt;=1.5),1.11,IF(AND(B23&gt;=60,B23&lt;93,B26&gt;=14,B20&lt;0.25,B19&gt;=1.1),1.151,IF(AND(B23&gt;=93,B23&lt;98,B19&lt;67.5),1.158,IF(AND(B23&gt;=63,B23&lt;93,B26&gt;=5,B26&lt;8,B20&gt;=0.25,B21&lt;1.5),1.17,IF(AND(B23&gt;=98,B17&gt;=1.5),1.334,IF(AND(B23&gt;=98,B17&lt;1.5),1.468,IF(AND(B23&gt;=9,B23&lt;43,B14&gt;=9.5,B24&gt;=4),1.571,""))))))))))))))))))))))))))))))))))))))))))))))))</f>
        <v>0.50900000000000001</v>
      </c>
      <c r="C80" s="13">
        <f t="shared" ref="C80:AO80" si="16">IF(AND(C23&gt;=1,C23&lt;4,C28&lt;0.75),0,IF(AND(C23&lt;1),0.052,IF(AND(C23&gt;=5,C23&lt;6,C28&lt;0.75),0.204,IF(AND(C23&gt;=9,C23&lt;28,C17&lt;0.25,C14&lt;9.5,C24&lt;3,C27&gt;=5),0.226,IF(AND(C23&gt;=6,C23&lt;9,C28&lt;0.75),0.334,IF(AND(C23&gt;=1,C23&lt;9,C28&gt;=0.75,C18&gt;=0.5),0.337,IF(AND(C23&gt;=43,C23&lt;93,C20&lt;0.25,C19&lt;1.1),0.344,IF(AND(C23&gt;=9,C23&lt;28,C17&gt;=0.25,C14&lt;9.5,C24&lt;3),0.367,IF(AND(C23&gt;=9,C23&lt;28,C17&lt;0.25,C19&lt;7,C14&lt;9.5,C24&lt;3,C25&lt;7,C27&lt;5),0.399,IF(AND(C23&gt;=9,C23&lt;28,C20&lt;0.5,C17&lt;0.25,C19&gt;=7,C14&lt;9.5,C24&lt;3,C27&lt;5),0.464,IF(AND(C23&gt;=9,C23&lt;28,C14&lt;9.5,C24&gt;=3,C21&gt;=0.5,C18&lt;1.5),0.475,IF(AND(C23&gt;=1,C23&lt;9,C28&gt;=0.75,C18&lt;0.5),0.479,IF(AND(C23&gt;=4,C23&lt;5,C28&lt;0.75),0.503,IF(AND(C23&gt;=28,C23&lt;43,C26&lt;6,C19&lt;25,C14&lt;9.5),0.509,IF(AND(C23&gt;=43,C23&lt;93,C26&gt;=8,C20&gt;=0.25,C17&gt;=0.5,C22&gt;=6.5),0.58,IF(AND(C23&gt;=43,C23&lt;93,C26&gt;=8,C20&gt;=0.25,C17&lt;0.5,C22&lt;2),0.588,IF(AND(C23&gt;=9,C23&lt;28,C17&lt;0.25,C19&lt;7,C14&lt;9.5,C24&lt;3,C25&gt;=7,C27&lt;5),0.596,IF(AND(C23&gt;=43,C23&lt;93,C26&gt;=6,C26&lt;14,C20&lt;0.25,C17&lt;0.75,C19&gt;=1.1,C25&lt;9),0.624,IF(AND(C23&gt;=9,C23&lt;28,C14&lt;9.5,C24&gt;=3,C21&gt;=0.5,C18&gt;=1.5),0.628,IF(AND(C23&gt;=9,C23&lt;43,C14&gt;=9.5,C24&lt;4,C25&gt;=6),0.632,IF(AND(C23&gt;=9,C23&lt;28,C20&gt;=0.5,C17&lt;0.25,C19&gt;=7,C14&lt;9.5,C24&lt;3,C27&lt;5),0.657,IF(AND(C23&gt;=43,C23&lt;93,C26&lt;3,C20&lt;0.25,C17&lt;0.75,C19&gt;=1.1,C28&lt;0.25,C25&lt;3,C21&lt;2.5),0.681,IF(AND(C23&gt;=28,C23&lt;43,C26&gt;=6,C14&lt;9.5),0.707,IF(AND(C23&gt;=43,C23&lt;93,C26&lt;6,C20&lt;0.25,C17&lt;0.75,C19&gt;=1.1,C28&gt;=0.25,C25&lt;9),0.716,IF(AND(C23&gt;=43,C23&lt;60,C26&gt;=14,C20&lt;0.25,C19&gt;=1.1),0.76,IF(AND(C23&gt;=28,C23&lt;43,C26&lt;6,C19&gt;=25,C14&lt;9.5),0.765,IF(AND(C23&gt;=43,C23&lt;93,C26&lt;14,C20&lt;0.25,C17&gt;=0.75,C19&gt;=1.1,C19&lt;57.5),0.821,IF(AND(C23&gt;=43,C23&lt;93,C26&lt;3,C20&lt;0.25,C17&lt;0.75,C19&gt;=1.1,C28&lt;0.25,C25&gt;=3,C25&lt;9),0.83,IF(AND(C23&gt;=43,C23&lt;93,C26&gt;=8,C20&gt;=0.25,C17&lt;0.5,C22&gt;=2),0.836,IF(AND(C23&gt;=43,C23&lt;63,C26&lt;8,C20&gt;=0.25,C14&lt;3.5),0.856,IF(AND(C23&gt;=63,C23&lt;93,C26&gt;=5,C26&lt;8,C20&gt;=0.25,C28&lt;4,C21&gt;=1.5),0.861,IF(AND(C23&gt;=43,C23&lt;93,C26&gt;=8,C20&gt;=0.25,C17&gt;=0.5,C22&lt;6.5),0.878,IF(AND(C23&gt;=93,C23&lt;98,C19&gt;=67.5),0.886,IF(AND(C23&gt;=9,C23&lt;43,C14&gt;=9.5,C24&lt;4,C25&lt;6),0.902,IF(AND(C23&gt;=43,C23&lt;93,C26&gt;=3,C26&lt;6,C20&lt;0.25,C17&lt;0.75,C19&gt;=1.1,C28&lt;0.25,C25&lt;9),0.941,IF(AND(C23&gt;=63,C23&lt;93,C26&lt;5,C20&gt;=0.25),0.971,IF(AND(C23&gt;=43,C23&lt;93,C26&lt;14,C20&lt;0.25,C17&gt;=0.75,C19&gt;=57.5),0.983,IF(AND(C23&gt;=9,C23&lt;28,C14&lt;9.5,C24&gt;=3,C21&lt;0.5),0.991,IF(AND(C23&gt;=43,C23&lt;63,C26&lt;8,C20&gt;=0.25,C14&gt;=3.5),1.022,IF(AND(C23&gt;=43,C23&lt;93,C26&lt;3,C20&lt;0.25,C17&lt;0.75,C19&gt;=1.1,C28&lt;0.25,C25&lt;3,C21&gt;=2.5),1.036,IF(AND(C23&gt;=43,C23&lt;93,C26&lt;14,C20&lt;0.25,C17&lt;0.75,C19&gt;=1.1,C25&gt;=9),1.047,IF(AND(C23&gt;=63,C23&lt;93,C26&gt;=5,C26&lt;8,C20&gt;=0.25,C28&gt;=4,C21&gt;=1.5),1.11,IF(AND(C23&gt;=60,C23&lt;93,C26&gt;=14,C20&lt;0.25,C19&gt;=1.1),1.151,IF(AND(C23&gt;=93,C23&lt;98,C19&lt;67.5),1.158,IF(AND(C23&gt;=63,C23&lt;93,C26&gt;=5,C26&lt;8,C20&gt;=0.25,C21&lt;1.5),1.17,IF(AND(C23&gt;=98,C17&gt;=1.5),1.334,IF(AND(C23&gt;=98,C17&lt;1.5),1.468,IF(AND(C23&gt;=9,C23&lt;43,C14&gt;=9.5,C24&gt;=4),1.571,""))))))))))))))))))))))))))))))))))))))))))))))))</f>
        <v>0.624</v>
      </c>
      <c r="D80" s="13">
        <f t="shared" si="16"/>
        <v>0.82099999999999995</v>
      </c>
      <c r="E80" s="13">
        <f t="shared" si="16"/>
        <v>0.70699999999999996</v>
      </c>
      <c r="F80" s="13">
        <f t="shared" si="16"/>
        <v>0.70699999999999996</v>
      </c>
      <c r="G80" s="13">
        <f t="shared" si="16"/>
        <v>0.70699999999999996</v>
      </c>
      <c r="H80" s="13">
        <f t="shared" si="16"/>
        <v>1.151</v>
      </c>
      <c r="I80" s="13">
        <f t="shared" si="16"/>
        <v>0.76</v>
      </c>
      <c r="J80" s="13">
        <f t="shared" si="16"/>
        <v>0.34399999999999997</v>
      </c>
      <c r="K80" s="13">
        <f t="shared" si="16"/>
        <v>1.3340000000000001</v>
      </c>
      <c r="L80" s="13">
        <f t="shared" si="16"/>
        <v>1.468</v>
      </c>
      <c r="M80" s="13">
        <f t="shared" si="16"/>
        <v>5.1999999999999998E-2</v>
      </c>
      <c r="N80" s="13">
        <f t="shared" si="16"/>
        <v>5.1999999999999998E-2</v>
      </c>
      <c r="O80" s="13">
        <f t="shared" si="16"/>
        <v>5.1999999999999998E-2</v>
      </c>
      <c r="P80" s="13">
        <f t="shared" si="16"/>
        <v>5.1999999999999998E-2</v>
      </c>
      <c r="Q80" s="13">
        <f t="shared" si="16"/>
        <v>5.1999999999999998E-2</v>
      </c>
      <c r="R80" s="13">
        <f t="shared" si="16"/>
        <v>5.1999999999999998E-2</v>
      </c>
      <c r="S80" s="13">
        <f t="shared" si="16"/>
        <v>5.1999999999999998E-2</v>
      </c>
      <c r="T80" s="13">
        <f t="shared" si="16"/>
        <v>5.1999999999999998E-2</v>
      </c>
      <c r="U80" s="13">
        <f t="shared" si="16"/>
        <v>5.1999999999999998E-2</v>
      </c>
      <c r="V80" s="13">
        <f t="shared" si="16"/>
        <v>5.1999999999999998E-2</v>
      </c>
      <c r="W80" s="13">
        <f t="shared" si="16"/>
        <v>5.1999999999999998E-2</v>
      </c>
      <c r="X80" s="13">
        <f t="shared" si="16"/>
        <v>5.1999999999999998E-2</v>
      </c>
      <c r="Y80" s="13">
        <f t="shared" si="16"/>
        <v>5.1999999999999998E-2</v>
      </c>
      <c r="Z80" s="13">
        <f t="shared" si="16"/>
        <v>5.1999999999999998E-2</v>
      </c>
      <c r="AA80" s="13">
        <f t="shared" si="16"/>
        <v>5.1999999999999998E-2</v>
      </c>
      <c r="AB80" s="13">
        <f t="shared" si="16"/>
        <v>5.1999999999999998E-2</v>
      </c>
      <c r="AC80" s="13">
        <f t="shared" si="16"/>
        <v>5.1999999999999998E-2</v>
      </c>
      <c r="AD80" s="13">
        <f t="shared" si="16"/>
        <v>5.1999999999999998E-2</v>
      </c>
      <c r="AE80" s="13">
        <f t="shared" si="16"/>
        <v>5.1999999999999998E-2</v>
      </c>
      <c r="AF80" s="13">
        <f t="shared" si="16"/>
        <v>5.1999999999999998E-2</v>
      </c>
      <c r="AG80" s="13">
        <f t="shared" si="16"/>
        <v>5.1999999999999998E-2</v>
      </c>
      <c r="AH80" s="13">
        <f t="shared" si="16"/>
        <v>5.1999999999999998E-2</v>
      </c>
      <c r="AI80" s="13">
        <f t="shared" si="16"/>
        <v>5.1999999999999998E-2</v>
      </c>
      <c r="AJ80" s="13">
        <f t="shared" si="16"/>
        <v>5.1999999999999998E-2</v>
      </c>
      <c r="AK80" s="13">
        <f t="shared" si="16"/>
        <v>5.1999999999999998E-2</v>
      </c>
      <c r="AL80" s="13">
        <f t="shared" si="16"/>
        <v>5.1999999999999998E-2</v>
      </c>
      <c r="AM80" s="13">
        <f t="shared" si="16"/>
        <v>5.1999999999999998E-2</v>
      </c>
      <c r="AN80" s="13">
        <f t="shared" si="16"/>
        <v>5.1999999999999998E-2</v>
      </c>
      <c r="AO80" s="13">
        <f t="shared" si="16"/>
        <v>5.1999999999999998E-2</v>
      </c>
    </row>
    <row r="81" spans="1:41" x14ac:dyDescent="0.35">
      <c r="A81" s="1" t="s">
        <v>48</v>
      </c>
      <c r="B81" s="13">
        <f>IF(AND(B23&gt;=1,B23&lt;10,B24&lt;2,B19&lt;2),0.079,IF(AND(B23&lt;1),0.081,IF(AND(B23&gt;=1,B23&lt;10,B24&lt;2,B19&gt;=2,B27&gt;=2),0.1,IF(AND(B23&gt;=23,B23&lt;43,B21&lt;0.5,B26&lt;4,B28&gt;=0.75),0.258,IF(AND(B23&gt;=5,B23&lt;10,B26&lt;6,B24&gt;=2),0.306,IF(AND(B23&gt;=10,B23&lt;23,B20&gt;=3,B20&lt;10,B21&gt;=2.5,B17&lt;1.5),0.315,IF(AND(B23&gt;=1,B23&lt;10,B24&lt;2,B19&gt;=2,B27&lt;2),0.325,IF(AND(B23&gt;=10,B23&lt;23,B20&lt;10,B17&gt;=1.5),0.39,IF(AND(B23&gt;=43,B23&lt;93,B20&lt;8.5,B25&lt;4,B28&gt;=7),0.403,IF(AND(B23&gt;=10,B23&lt;23,B20&lt;3,B21&gt;=2.5,B26&lt;11,B17&lt;1.5),0.448,IF(AND(B23&gt;=23,B23&lt;43,B21&gt;=0.5,B21&lt;2.5,B26&lt;4,B28&gt;=0.75),0.468,IF(AND(B23&gt;=10,B23&lt;23,B20&lt;10,B21&lt;2.5,B17&lt;1.5,B14&gt;=2.5),0.49,IF(AND(B23&gt;=23,B23&lt;43,B21&lt;2.5,B26&lt;4,B28&lt;0.75),0.502,IF(AND(B23&gt;=5,B23&lt;10,B26&gt;=6,B24&gt;=2),0.503,IF(AND(B23&gt;=43,B23&lt;58,B20&lt;8.5,B21&gt;=16.5,B26&lt;14,B25&gt;=7),0.524,IF(AND(B23&gt;=23,B23&lt;43,B21&gt;=2.5,B26&lt;6,B16&lt;3.5),0.545,IF(AND(B23&gt;=1,B23&lt;5,B24&gt;=2),0.561,IF(AND(B23&gt;=73,B23&lt;93,B20&lt;8.5,B21&lt;1.5,B26&gt;=1,B25&lt;4,B28&lt;7,B14&lt;0.75,B22&lt;32.5),0.58,IF(AND(B23&gt;=10,B23&lt;23,B20&lt;10,B21&lt;2.5,B17&lt;1.5,B14&lt;2.5,B22&lt;0.5),0.589,IF(AND(B23&gt;=10,B23&lt;23,B20&lt;3,B21&gt;=2.5,B26&gt;=11,B17&lt;1.5),0.606,IF(AND(B23&gt;=73,B23&lt;93,B20&lt;8.5,B21&lt;1.5,B25&lt;4,B28&lt;7,B14&gt;=0.75,B14&lt;3,B22&lt;32.5),0.606,IF(AND(B23&gt;=43,B23&lt;73,B20&lt;8.5,B21&lt;0.5,B25&lt;4,B28&lt;7,B14&lt;0.25),0.628,IF(AND(B23&gt;=23,B23&lt;43,B21&lt;2.5,B26&gt;=4,B17&lt;4),0.63,IF(AND(B23&gt;=23,B23&lt;43,B21&gt;=2.5,B17&lt;3.5,B22&gt;=5.5,B16&gt;=3.5),0.659,IF(AND(B23&gt;=43,B23&lt;58,B20&lt;8.5,B21&lt;7.5,B26&lt;14,B25&gt;=7),0.697,IF(AND(B23&gt;=23,B23&lt;43,B21&gt;=2.5,B26&gt;=6,B16&lt;3.5),0.708,IF(AND(B23&gt;=43,B23&lt;73,B20&lt;8.5,B25&lt;4,B28&lt;7,B14&gt;=0.25,B18&gt;=20),0.734,IF(AND(B23&gt;=10,B23&lt;23,B20&gt;=10),0.735,IF(AND(B23&gt;=43,B23&lt;80,B20&gt;=8.5,B17&lt;1),0.768,IF(AND(B23&gt;=43,B23&lt;73,B20&lt;8.5,B21&gt;=0.5,B25&lt;4,B28&lt;7,B14&lt;0.25),0.768,IF(AND(B23&gt;=73,B23&lt;93,B20&lt;8.5,B21&lt;1.5,B26&lt;1,B25&lt;4,B28&lt;7,B14&lt;0.75,B22&lt;32.5),0.793,IF(AND(B23&gt;=58,B23&lt;68,B20&lt;8.5,B26&gt;=8,B25&gt;=4),0.814,IF(AND(B23&gt;=43,B23&lt;58,B20&lt;8.5,B21&gt;=7.5,B21&lt;16.5,B26&lt;14,B25&gt;=7),0.816,IF(AND(B23&gt;=23,B23&lt;43,B21&gt;=2.5,B17&lt;3.5,B22&lt;5.5,B16&gt;=3.5),0.839,IF(AND(B23&gt;=58,B23&lt;68,B20&gt;=6.5,B20&lt;8.5,B26&lt;8,B25&gt;=4),0.861,IF(AND(B23&gt;=43,B23&lt;73,B20&lt;8.5,B25&lt;4,B28&lt;7,B14&gt;=0.25,B18&lt;20),0.872,IF(AND(B23&gt;=73,B23&lt;93,B20&lt;8.5,B21&lt;1.5,B25&lt;4,B28&lt;7,B14&lt;3,B22&gt;=32.5),0.889,IF(AND(B23&gt;=10,B23&lt;23,B20&lt;10,B21&lt;2.5,B17&lt;1.5,B14&lt;2.5,B22&gt;=0.5),0.927,IF(AND(B23&gt;=43,B23&lt;58,B20&lt;8.5,B26&lt;14,B25&gt;=4,B25&lt;7),0.937,IF(AND(B23&gt;=23,B23&lt;43,B21&lt;2.5,B26&gt;=4,B17&gt;=4),0.938,IF(AND(B23&gt;=43,B23&lt;80,B20&gt;=8.5,B17&gt;=1),0.967,IF(AND(B23&gt;=73,B23&lt;93,B20&lt;8.5,B21&gt;=1.5,B25&lt;4,B28&lt;7),1.005,IF(AND(B23&gt;=73,B23&lt;93,B20&lt;8.5,B21&lt;1.5,B25&lt;4,B28&lt;7,B14&gt;=3),1.022,IF(AND(B23&gt;=58,B23&lt;68,B20&lt;6.5,B26&lt;8,B25&gt;=4),1.033,IF(AND(B23&gt;=43,B23&lt;58,B20&lt;8.5,B26&gt;=14,B25&gt;=4),1.045,IF(AND(B23&gt;=80,B23&lt;93,B20&gt;=8.5,B22&gt;=5),1.104,IF(AND(B23&gt;=93,B16&lt;0.75),1.16,IF(AND(B23&gt;=93,B17&gt;=2,B16&gt;=0.75),1.173,IF(AND(B23&gt;=68,B23&lt;93,B20&lt;8.5,B25&gt;=4),1.174,IF(AND(B23&gt;=80,B23&lt;93,B20&gt;=8.5,B22&lt;5),1.339,IF(AND(B23&gt;=23,B23&lt;43,B21&gt;=2.5,B17&gt;=3.5,B16&gt;=3.5),1.345,IF(AND(B23&gt;=93,B17&lt;2,B16&gt;=0.75),1.42,""))))))))))))))))))))))))))))))))))))))))))))))))))))</f>
        <v>0.54500000000000004</v>
      </c>
      <c r="C81" s="13">
        <f t="shared" ref="C81:AO81" si="17">IF(AND(C23&gt;=1,C23&lt;10,C24&lt;2,C19&lt;2),0.079,IF(AND(C23&lt;1),0.081,IF(AND(C23&gt;=1,C23&lt;10,C24&lt;2,C19&gt;=2,C27&gt;=2),0.1,IF(AND(C23&gt;=23,C23&lt;43,C21&lt;0.5,C26&lt;4,C28&gt;=0.75),0.258,IF(AND(C23&gt;=5,C23&lt;10,C26&lt;6,C24&gt;=2),0.306,IF(AND(C23&gt;=10,C23&lt;23,C20&gt;=3,C20&lt;10,C21&gt;=2.5,C17&lt;1.5),0.315,IF(AND(C23&gt;=1,C23&lt;10,C24&lt;2,C19&gt;=2,C27&lt;2),0.325,IF(AND(C23&gt;=10,C23&lt;23,C20&lt;10,C17&gt;=1.5),0.39,IF(AND(C23&gt;=43,C23&lt;93,C20&lt;8.5,C25&lt;4,C28&gt;=7),0.403,IF(AND(C23&gt;=10,C23&lt;23,C20&lt;3,C21&gt;=2.5,C26&lt;11,C17&lt;1.5),0.448,IF(AND(C23&gt;=23,C23&lt;43,C21&gt;=0.5,C21&lt;2.5,C26&lt;4,C28&gt;=0.75),0.468,IF(AND(C23&gt;=10,C23&lt;23,C20&lt;10,C21&lt;2.5,C17&lt;1.5,C14&gt;=2.5),0.49,IF(AND(C23&gt;=23,C23&lt;43,C21&lt;2.5,C26&lt;4,C28&lt;0.75),0.502,IF(AND(C23&gt;=5,C23&lt;10,C26&gt;=6,C24&gt;=2),0.503,IF(AND(C23&gt;=43,C23&lt;58,C20&lt;8.5,C21&gt;=16.5,C26&lt;14,C25&gt;=7),0.524,IF(AND(C23&gt;=23,C23&lt;43,C21&gt;=2.5,C26&lt;6,C16&lt;3.5),0.545,IF(AND(C23&gt;=1,C23&lt;5,C24&gt;=2),0.561,IF(AND(C23&gt;=73,C23&lt;93,C20&lt;8.5,C21&lt;1.5,C26&gt;=1,C25&lt;4,C28&lt;7,C14&lt;0.75,C22&lt;32.5),0.58,IF(AND(C23&gt;=10,C23&lt;23,C20&lt;10,C21&lt;2.5,C17&lt;1.5,C14&lt;2.5,C22&lt;0.5),0.589,IF(AND(C23&gt;=10,C23&lt;23,C20&lt;3,C21&gt;=2.5,C26&gt;=11,C17&lt;1.5),0.606,IF(AND(C23&gt;=73,C23&lt;93,C20&lt;8.5,C21&lt;1.5,C25&lt;4,C28&lt;7,C14&gt;=0.75,C14&lt;3,C22&lt;32.5),0.606,IF(AND(C23&gt;=43,C23&lt;73,C20&lt;8.5,C21&lt;0.5,C25&lt;4,C28&lt;7,C14&lt;0.25),0.628,IF(AND(C23&gt;=23,C23&lt;43,C21&lt;2.5,C26&gt;=4,C17&lt;4),0.63,IF(AND(C23&gt;=23,C23&lt;43,C21&gt;=2.5,C17&lt;3.5,C22&gt;=5.5,C16&gt;=3.5),0.659,IF(AND(C23&gt;=43,C23&lt;58,C20&lt;8.5,C21&lt;7.5,C26&lt;14,C25&gt;=7),0.697,IF(AND(C23&gt;=23,C23&lt;43,C21&gt;=2.5,C26&gt;=6,C16&lt;3.5),0.708,IF(AND(C23&gt;=43,C23&lt;73,C20&lt;8.5,C25&lt;4,C28&lt;7,C14&gt;=0.25,C18&gt;=20),0.734,IF(AND(C23&gt;=10,C23&lt;23,C20&gt;=10),0.735,IF(AND(C23&gt;=43,C23&lt;80,C20&gt;=8.5,C17&lt;1),0.768,IF(AND(C23&gt;=43,C23&lt;73,C20&lt;8.5,C21&gt;=0.5,C25&lt;4,C28&lt;7,C14&lt;0.25),0.768,IF(AND(C23&gt;=73,C23&lt;93,C20&lt;8.5,C21&lt;1.5,C26&lt;1,C25&lt;4,C28&lt;7,C14&lt;0.75,C22&lt;32.5),0.793,IF(AND(C23&gt;=58,C23&lt;68,C20&lt;8.5,C26&gt;=8,C25&gt;=4),0.814,IF(AND(C23&gt;=43,C23&lt;58,C20&lt;8.5,C21&gt;=7.5,C21&lt;16.5,C26&lt;14,C25&gt;=7),0.816,IF(AND(C23&gt;=23,C23&lt;43,C21&gt;=2.5,C17&lt;3.5,C22&lt;5.5,C16&gt;=3.5),0.839,IF(AND(C23&gt;=58,C23&lt;68,C20&gt;=6.5,C20&lt;8.5,C26&lt;8,C25&gt;=4),0.861,IF(AND(C23&gt;=43,C23&lt;73,C20&lt;8.5,C25&lt;4,C28&lt;7,C14&gt;=0.25,C18&lt;20),0.872,IF(AND(C23&gt;=73,C23&lt;93,C20&lt;8.5,C21&lt;1.5,C25&lt;4,C28&lt;7,C14&lt;3,C22&gt;=32.5),0.889,IF(AND(C23&gt;=10,C23&lt;23,C20&lt;10,C21&lt;2.5,C17&lt;1.5,C14&lt;2.5,C22&gt;=0.5),0.927,IF(AND(C23&gt;=43,C23&lt;58,C20&lt;8.5,C26&lt;14,C25&gt;=4,C25&lt;7),0.937,IF(AND(C23&gt;=23,C23&lt;43,C21&lt;2.5,C26&gt;=4,C17&gt;=4),0.938,IF(AND(C23&gt;=43,C23&lt;80,C20&gt;=8.5,C17&gt;=1),0.967,IF(AND(C23&gt;=73,C23&lt;93,C20&lt;8.5,C21&gt;=1.5,C25&lt;4,C28&lt;7),1.005,IF(AND(C23&gt;=73,C23&lt;93,C20&lt;8.5,C21&lt;1.5,C25&lt;4,C28&lt;7,C14&gt;=3),1.022,IF(AND(C23&gt;=58,C23&lt;68,C20&lt;6.5,C26&lt;8,C25&gt;=4),1.033,IF(AND(C23&gt;=43,C23&lt;58,C20&lt;8.5,C26&gt;=14,C25&gt;=4),1.045,IF(AND(C23&gt;=80,C23&lt;93,C20&gt;=8.5,C22&gt;=5),1.104,IF(AND(C23&gt;=93,C16&lt;0.75),1.16,IF(AND(C23&gt;=93,C17&gt;=2,C16&gt;=0.75),1.173,IF(AND(C23&gt;=68,C23&lt;93,C20&lt;8.5,C25&gt;=4),1.174,IF(AND(C23&gt;=80,C23&lt;93,C20&gt;=8.5,C22&lt;5),1.339,IF(AND(C23&gt;=23,C23&lt;43,C21&gt;=2.5,C17&gt;=3.5,C16&gt;=3.5),1.345,IF(AND(C23&gt;=93,C17&lt;2,C16&gt;=0.75),1.42,""))))))))))))))))))))))))))))))))))))))))))))))))))))</f>
        <v>0.76800000000000002</v>
      </c>
      <c r="D81" s="13">
        <f t="shared" si="17"/>
        <v>0.81599999999999995</v>
      </c>
      <c r="E81" s="13">
        <f t="shared" si="17"/>
        <v>0.63</v>
      </c>
      <c r="F81" s="13">
        <f t="shared" si="17"/>
        <v>0.70799999999999996</v>
      </c>
      <c r="G81" s="13">
        <f t="shared" si="17"/>
        <v>0.63</v>
      </c>
      <c r="H81" s="13">
        <f t="shared" si="17"/>
        <v>1.1739999999999999</v>
      </c>
      <c r="I81" s="13">
        <f t="shared" si="17"/>
        <v>1.0449999999999999</v>
      </c>
      <c r="J81" s="13">
        <f t="shared" si="17"/>
        <v>0.40300000000000002</v>
      </c>
      <c r="K81" s="13">
        <f t="shared" si="17"/>
        <v>1.1599999999999999</v>
      </c>
      <c r="L81" s="13">
        <f t="shared" si="17"/>
        <v>1.42</v>
      </c>
      <c r="M81" s="13">
        <f t="shared" si="17"/>
        <v>8.1000000000000003E-2</v>
      </c>
      <c r="N81" s="13">
        <f t="shared" si="17"/>
        <v>8.1000000000000003E-2</v>
      </c>
      <c r="O81" s="13">
        <f t="shared" si="17"/>
        <v>8.1000000000000003E-2</v>
      </c>
      <c r="P81" s="13">
        <f t="shared" si="17"/>
        <v>8.1000000000000003E-2</v>
      </c>
      <c r="Q81" s="13">
        <f t="shared" si="17"/>
        <v>8.1000000000000003E-2</v>
      </c>
      <c r="R81" s="13">
        <f t="shared" si="17"/>
        <v>8.1000000000000003E-2</v>
      </c>
      <c r="S81" s="13">
        <f t="shared" si="17"/>
        <v>8.1000000000000003E-2</v>
      </c>
      <c r="T81" s="13">
        <f t="shared" si="17"/>
        <v>8.1000000000000003E-2</v>
      </c>
      <c r="U81" s="13">
        <f t="shared" si="17"/>
        <v>8.1000000000000003E-2</v>
      </c>
      <c r="V81" s="13">
        <f t="shared" si="17"/>
        <v>8.1000000000000003E-2</v>
      </c>
      <c r="W81" s="13">
        <f t="shared" si="17"/>
        <v>8.1000000000000003E-2</v>
      </c>
      <c r="X81" s="13">
        <f t="shared" si="17"/>
        <v>8.1000000000000003E-2</v>
      </c>
      <c r="Y81" s="13">
        <f t="shared" si="17"/>
        <v>8.1000000000000003E-2</v>
      </c>
      <c r="Z81" s="13">
        <f t="shared" si="17"/>
        <v>8.1000000000000003E-2</v>
      </c>
      <c r="AA81" s="13">
        <f t="shared" si="17"/>
        <v>8.1000000000000003E-2</v>
      </c>
      <c r="AB81" s="13">
        <f t="shared" si="17"/>
        <v>8.1000000000000003E-2</v>
      </c>
      <c r="AC81" s="13">
        <f t="shared" si="17"/>
        <v>8.1000000000000003E-2</v>
      </c>
      <c r="AD81" s="13">
        <f t="shared" si="17"/>
        <v>8.1000000000000003E-2</v>
      </c>
      <c r="AE81" s="13">
        <f t="shared" si="17"/>
        <v>8.1000000000000003E-2</v>
      </c>
      <c r="AF81" s="13">
        <f t="shared" si="17"/>
        <v>8.1000000000000003E-2</v>
      </c>
      <c r="AG81" s="13">
        <f t="shared" si="17"/>
        <v>8.1000000000000003E-2</v>
      </c>
      <c r="AH81" s="13">
        <f t="shared" si="17"/>
        <v>8.1000000000000003E-2</v>
      </c>
      <c r="AI81" s="13">
        <f t="shared" si="17"/>
        <v>8.1000000000000003E-2</v>
      </c>
      <c r="AJ81" s="13">
        <f t="shared" si="17"/>
        <v>8.1000000000000003E-2</v>
      </c>
      <c r="AK81" s="13">
        <f t="shared" si="17"/>
        <v>8.1000000000000003E-2</v>
      </c>
      <c r="AL81" s="13">
        <f t="shared" si="17"/>
        <v>8.1000000000000003E-2</v>
      </c>
      <c r="AM81" s="13">
        <f t="shared" si="17"/>
        <v>8.1000000000000003E-2</v>
      </c>
      <c r="AN81" s="13">
        <f t="shared" si="17"/>
        <v>8.1000000000000003E-2</v>
      </c>
      <c r="AO81" s="13">
        <f t="shared" si="17"/>
        <v>8.1000000000000003E-2</v>
      </c>
    </row>
    <row r="82" spans="1:41" x14ac:dyDescent="0.35">
      <c r="A82" s="1" t="s">
        <v>49</v>
      </c>
      <c r="B82" s="13">
        <f>IF(AND(B23&lt;10,B19&lt;2,B26&lt;3,B27&gt;=4),0,IF(AND(B23&gt;=10,B23&lt;33,B19&gt;=22.5,B28&lt;3.5,B17&lt;4),0.16,IF(AND(B23&lt;10,B19&lt;2,B26&lt;3,B27&lt;4),0.16,IF(AND(B23&gt;=33,B23&lt;48,B19&lt;3),0.23,IF(AND(B23&gt;=48,B23&lt;93,B19&lt;3,B28&gt;=6),0.23,IF(AND(B23&gt;=5,B23&lt;10,B26&gt;=3,B26&lt;6,B14&lt;1.5),0.24,IF(AND(B23&lt;10,B19&gt;=2,B26&lt;3),0.27,IF(AND(B23&gt;=10,B23&lt;33,B19&gt;=12.5,B19&lt;22.5,B28&lt;3.5,B17&lt;4),0.36,IF(AND(B23&gt;=5,B23&lt;10,B26&gt;=3,B26&lt;6,B14&gt;=1.5),0.37,IF(AND(B23&gt;=10,B23&lt;33,B19&lt;12.5,B26&gt;=3,B28&lt;3.5,B17&lt;4,B16&lt;0.25,B21&lt;9.5),0.39,IF(AND(B23&gt;=33,B23&lt;48,B19&gt;=3,B17&gt;=12.5,B16&lt;6),0.4,IF(AND(B23&gt;=10,B23&lt;33,B19&lt;12.5,B26&lt;3,B28&lt;1.5,B17&gt;=0.5,B17&lt;4,B21&lt;9.5),0.44,IF(AND(B23&gt;=10,B23&lt;33,B19&lt;12.5,B26&lt;3,B28&lt;1.5,B22&gt;=2.5,B17&lt;0.5,B21&lt;9.5),0.46,IF(AND(B23&gt;=48,B23&lt;63,B19&gt;=35,B26&gt;=10,B28&lt;8,B22&lt;0.25),0.46,IF(AND(B23&gt;=10,B23&lt;33,B19&lt;12.5,B26&gt;=3,B28&lt;3.5,B17&lt;4,B16&gt;=0.25,B21&lt;9.5),0.49,IF(AND(B23&lt;10,B26&gt;=6),0.51,IF(AND(B23&gt;=33,B23&lt;48,B19&gt;=3,B17&lt;12.5,B16&lt;6,B27&gt;=3),0.52,IF(AND(B23&gt;=48,B23&lt;93,B19&gt;=3,B28&gt;=8,B22&lt;0.25),0.54,IF(AND(B23&gt;=10,B23&lt;33,B19&lt;4,B26&lt;3,B28&lt;1.5,B22&lt;2.5,B17&lt;0.5,B21&lt;9.5),0.56,IF(AND(B23&lt;5,B26&gt;=3,B26&lt;6),0.57,IF(AND(B23&gt;=48,B23&lt;63,B19&gt;=3,B22&gt;=0.25,B25&gt;=10,B20&gt;=0.25),0.58,IF(AND(B23&gt;=63,B23&lt;93,B19&gt;=6.5,B26&lt;4,B22&gt;=0.25),0.61,IF(AND(B23&gt;=10,B23&lt;33,B28&gt;=3.5,B17&lt;4),0.61,IF(AND(B23&gt;=10,B23&lt;33,B19&lt;12.5,B28&lt;3.5,B17&lt;4,B21&gt;=9.5),0.65,IF(AND(B23&gt;=33,B23&lt;48,B19&gt;=3,B26&gt;=5,B17&lt;12.5,B16&lt;6,B27&lt;3),0.7,IF(AND(B23&gt;=78,B23&lt;93,B19&gt;=35,B28&lt;8,B22&lt;0.25,B14&lt;3),0.71,IF(AND(B23&gt;=10,B23&lt;33,B19&lt;12.5,B26&lt;3,B28&gt;=1.5,B28&lt;3.5,B17&lt;4,B21&lt;9.5),0.71,IF(AND(B23&gt;=10,B23&lt;33,B19&gt;=4,B19&lt;12.5,B26&lt;3,B28&lt;1.5,B22&lt;2.5,B17&lt;0.5,B21&lt;9.5),0.72,IF(AND(B23&gt;=48,B23&lt;93,B19&lt;3,B28&lt;6),0.76,IF(AND(B23&gt;=48,B23&lt;63,B19&gt;=3,B19&lt;31.5,B28&lt;5,B22&gt;=0.25,B20&lt;0.25),0.79,IF(AND(B23&gt;=33,B23&lt;48,B19&gt;=3,B26&lt;5,B17&lt;12.5,B16&lt;6,B27&lt;3),0.8,IF(AND(B23&gt;=63,B23&lt;93,B19&gt;=3,B26&gt;=4,B22&gt;=0.25,B16&gt;=45),0.84,IF(AND(B23&gt;=48,B23&lt;63,B19&gt;=35,B26&lt;10,B28&lt;8,B22&lt;0.25),0.84,IF(AND(B23&gt;=48,B23&lt;63,B19&gt;=3,B26&gt;=3,B22&gt;=0.25,B25&lt;10,B20&gt;=0.25),0.85,IF(AND(B23&gt;=33,B23&lt;48,B19&gt;=3,B16&gt;=6),0.89,IF(AND(B23&gt;=63,B23&lt;78,B19&gt;=35,B28&lt;8,B22&lt;0.25,B25&lt;4),0.93,IF(AND(B23&gt;=63,B23&lt;93,B19&gt;=3,B19&lt;6.5,B26&lt;4,B22&gt;=0.25),0.94,IF(AND(B23&gt;=48,B23&lt;63,B19&gt;=3,B19&lt;31.5,B28&gt;=5,B22&gt;=0.25,B20&lt;0.25),0.96,IF(AND(B23&gt;=63,B23&lt;93,B19&gt;=27.5,B26&gt;=4,B22&gt;=0.25,B16&lt;45,B25&lt;6),0.98,IF(AND(B23&gt;=78,B23&lt;93,B19&gt;=35,B28&lt;8,B22&lt;0.25,B14&gt;=3),1.02,IF(AND(B23&gt;=48,B23&lt;93,B19&gt;=3,B19&lt;35,B28&lt;8,B22&lt;0.25),1.03,IF(AND(B23&gt;=48,B23&lt;63,B19&gt;=3,B26&lt;3,B22&gt;=0.25,B25&lt;10,B20&gt;=0.25),1.11,IF(AND(B23&gt;=63,B23&lt;93,B19&gt;=3,B19&lt;27.5,B26&gt;=4,B22&gt;=0.25,B16&lt;45,B25&lt;6),1.11,IF(AND(B23&gt;=63,B23&lt;93,B19&gt;=3,B26&gt;=4,B22&gt;=0.25,B16&lt;45,B25&gt;=6),1.15,IF(AND(B23&gt;=93,B28&lt;4.5),1.16,IF(AND(B23&gt;=63,B23&lt;78,B19&gt;=35,B28&lt;8,B22&lt;0.25,B25&gt;=4),1.17,IF(AND(B23&gt;=48,B23&lt;63,B19&gt;=31.5,B22&gt;=0.25,B20&lt;0.25),1.18,IF(AND(B23&gt;=93,B28&gt;=4.5),1.41,IF(AND(B23&gt;=10,B23&lt;33,B17&gt;=4),1.46,"")))))))))))))))))))))))))))))))))))))))))))))))))</f>
        <v>0.4</v>
      </c>
      <c r="C82" s="13">
        <f t="shared" ref="C82:AO82" si="18">IF(AND(C23&lt;10,C19&lt;2,C26&lt;3,C27&gt;=4),0,IF(AND(C23&gt;=10,C23&lt;33,C19&gt;=22.5,C28&lt;3.5,C17&lt;4),0.16,IF(AND(C23&lt;10,C19&lt;2,C26&lt;3,C27&lt;4),0.16,IF(AND(C23&gt;=33,C23&lt;48,C19&lt;3),0.23,IF(AND(C23&gt;=48,C23&lt;93,C19&lt;3,C28&gt;=6),0.23,IF(AND(C23&gt;=5,C23&lt;10,C26&gt;=3,C26&lt;6,C14&lt;1.5),0.24,IF(AND(C23&lt;10,C19&gt;=2,C26&lt;3),0.27,IF(AND(C23&gt;=10,C23&lt;33,C19&gt;=12.5,C19&lt;22.5,C28&lt;3.5,C17&lt;4),0.36,IF(AND(C23&gt;=5,C23&lt;10,C26&gt;=3,C26&lt;6,C14&gt;=1.5),0.37,IF(AND(C23&gt;=10,C23&lt;33,C19&lt;12.5,C26&gt;=3,C28&lt;3.5,C17&lt;4,C16&lt;0.25,C21&lt;9.5),0.39,IF(AND(C23&gt;=33,C23&lt;48,C19&gt;=3,C17&gt;=12.5,C16&lt;6),0.4,IF(AND(C23&gt;=10,C23&lt;33,C19&lt;12.5,C26&lt;3,C28&lt;1.5,C17&gt;=0.5,C17&lt;4,C21&lt;9.5),0.44,IF(AND(C23&gt;=10,C23&lt;33,C19&lt;12.5,C26&lt;3,C28&lt;1.5,C22&gt;=2.5,C17&lt;0.5,C21&lt;9.5),0.46,IF(AND(C23&gt;=48,C23&lt;63,C19&gt;=35,C26&gt;=10,C28&lt;8,C22&lt;0.25),0.46,IF(AND(C23&gt;=10,C23&lt;33,C19&lt;12.5,C26&gt;=3,C28&lt;3.5,C17&lt;4,C16&gt;=0.25,C21&lt;9.5),0.49,IF(AND(C23&lt;10,C26&gt;=6),0.51,IF(AND(C23&gt;=33,C23&lt;48,C19&gt;=3,C17&lt;12.5,C16&lt;6,C27&gt;=3),0.52,IF(AND(C23&gt;=48,C23&lt;93,C19&gt;=3,C28&gt;=8,C22&lt;0.25),0.54,IF(AND(C23&gt;=10,C23&lt;33,C19&lt;4,C26&lt;3,C28&lt;1.5,C22&lt;2.5,C17&lt;0.5,C21&lt;9.5),0.56,IF(AND(C23&lt;5,C26&gt;=3,C26&lt;6),0.57,IF(AND(C23&gt;=48,C23&lt;63,C19&gt;=3,C22&gt;=0.25,C25&gt;=10,C20&gt;=0.25),0.58,IF(AND(C23&gt;=63,C23&lt;93,C19&gt;=6.5,C26&lt;4,C22&gt;=0.25),0.61,IF(AND(C23&gt;=10,C23&lt;33,C28&gt;=3.5,C17&lt;4),0.61,IF(AND(C23&gt;=10,C23&lt;33,C19&lt;12.5,C28&lt;3.5,C17&lt;4,C21&gt;=9.5),0.65,IF(AND(C23&gt;=33,C23&lt;48,C19&gt;=3,C26&gt;=5,C17&lt;12.5,C16&lt;6,C27&lt;3),0.7,IF(AND(C23&gt;=78,C23&lt;93,C19&gt;=35,C28&lt;8,C22&lt;0.25,C14&lt;3),0.71,IF(AND(C23&gt;=10,C23&lt;33,C19&lt;12.5,C26&lt;3,C28&gt;=1.5,C28&lt;3.5,C17&lt;4,C21&lt;9.5),0.71,IF(AND(C23&gt;=10,C23&lt;33,C19&gt;=4,C19&lt;12.5,C26&lt;3,C28&lt;1.5,C22&lt;2.5,C17&lt;0.5,C21&lt;9.5),0.72,IF(AND(C23&gt;=48,C23&lt;93,C19&lt;3,C28&lt;6),0.76,IF(AND(C23&gt;=48,C23&lt;63,C19&gt;=3,C19&lt;31.5,C28&lt;5,C22&gt;=0.25,C20&lt;0.25),0.79,IF(AND(C23&gt;=33,C23&lt;48,C19&gt;=3,C26&lt;5,C17&lt;12.5,C16&lt;6,C27&lt;3),0.8,IF(AND(C23&gt;=63,C23&lt;93,C19&gt;=3,C26&gt;=4,C22&gt;=0.25,C16&gt;=45),0.84,IF(AND(C23&gt;=48,C23&lt;63,C19&gt;=35,C26&lt;10,C28&lt;8,C22&lt;0.25),0.84,IF(AND(C23&gt;=48,C23&lt;63,C19&gt;=3,C26&gt;=3,C22&gt;=0.25,C25&lt;10,C20&gt;=0.25),0.85,IF(AND(C23&gt;=33,C23&lt;48,C19&gt;=3,C16&gt;=6),0.89,IF(AND(C23&gt;=63,C23&lt;78,C19&gt;=35,C28&lt;8,C22&lt;0.25,C25&lt;4),0.93,IF(AND(C23&gt;=63,C23&lt;93,C19&gt;=3,C19&lt;6.5,C26&lt;4,C22&gt;=0.25),0.94,IF(AND(C23&gt;=48,C23&lt;63,C19&gt;=3,C19&lt;31.5,C28&gt;=5,C22&gt;=0.25,C20&lt;0.25),0.96,IF(AND(C23&gt;=63,C23&lt;93,C19&gt;=27.5,C26&gt;=4,C22&gt;=0.25,C16&lt;45,C25&lt;6),0.98,IF(AND(C23&gt;=78,C23&lt;93,C19&gt;=35,C28&lt;8,C22&lt;0.25,C14&gt;=3),1.02,IF(AND(C23&gt;=48,C23&lt;93,C19&gt;=3,C19&lt;35,C28&lt;8,C22&lt;0.25),1.03,IF(AND(C23&gt;=48,C23&lt;63,C19&gt;=3,C26&lt;3,C22&gt;=0.25,C25&lt;10,C20&gt;=0.25),1.11,IF(AND(C23&gt;=63,C23&lt;93,C19&gt;=3,C19&lt;27.5,C26&gt;=4,C22&gt;=0.25,C16&lt;45,C25&lt;6),1.11,IF(AND(C23&gt;=63,C23&lt;93,C19&gt;=3,C26&gt;=4,C22&gt;=0.25,C16&lt;45,C25&gt;=6),1.15,IF(AND(C23&gt;=93,C28&lt;4.5),1.16,IF(AND(C23&gt;=63,C23&lt;78,C19&gt;=35,C28&lt;8,C22&lt;0.25,C25&gt;=4),1.17,IF(AND(C23&gt;=48,C23&lt;63,C19&gt;=31.5,C22&gt;=0.25,C20&lt;0.25),1.18,IF(AND(C23&gt;=93,C28&gt;=4.5),1.41,IF(AND(C23&gt;=10,C23&lt;33,C17&gt;=4),1.46,"")))))))))))))))))))))))))))))))))))))))))))))))))</f>
        <v>0.7</v>
      </c>
      <c r="D82" s="13">
        <f t="shared" si="18"/>
        <v>0.7</v>
      </c>
      <c r="E82" s="13">
        <f t="shared" si="18"/>
        <v>0.61</v>
      </c>
      <c r="F82" s="13">
        <f t="shared" si="18"/>
        <v>0.61</v>
      </c>
      <c r="G82" s="13">
        <f t="shared" si="18"/>
        <v>0.61</v>
      </c>
      <c r="H82" s="13">
        <f t="shared" si="18"/>
        <v>1.1499999999999999</v>
      </c>
      <c r="I82" s="13">
        <f t="shared" si="18"/>
        <v>0.96</v>
      </c>
      <c r="J82" s="13">
        <f t="shared" si="18"/>
        <v>0.23</v>
      </c>
      <c r="K82" s="13">
        <f t="shared" si="18"/>
        <v>1.1599999999999999</v>
      </c>
      <c r="L82" s="13">
        <f t="shared" si="18"/>
        <v>1.41</v>
      </c>
      <c r="M82" s="13">
        <f t="shared" si="18"/>
        <v>0.16</v>
      </c>
      <c r="N82" s="13">
        <f t="shared" si="18"/>
        <v>0.16</v>
      </c>
      <c r="O82" s="13">
        <f t="shared" si="18"/>
        <v>0.16</v>
      </c>
      <c r="P82" s="13">
        <f t="shared" si="18"/>
        <v>0.16</v>
      </c>
      <c r="Q82" s="13">
        <f t="shared" si="18"/>
        <v>0.16</v>
      </c>
      <c r="R82" s="13">
        <f t="shared" si="18"/>
        <v>0.16</v>
      </c>
      <c r="S82" s="13">
        <f t="shared" si="18"/>
        <v>0.16</v>
      </c>
      <c r="T82" s="13">
        <f t="shared" si="18"/>
        <v>0.16</v>
      </c>
      <c r="U82" s="13">
        <f t="shared" si="18"/>
        <v>0.16</v>
      </c>
      <c r="V82" s="13">
        <f t="shared" si="18"/>
        <v>0.16</v>
      </c>
      <c r="W82" s="13">
        <f t="shared" si="18"/>
        <v>0.16</v>
      </c>
      <c r="X82" s="13">
        <f t="shared" si="18"/>
        <v>0.16</v>
      </c>
      <c r="Y82" s="13">
        <f t="shared" si="18"/>
        <v>0.16</v>
      </c>
      <c r="Z82" s="13">
        <f t="shared" si="18"/>
        <v>0.16</v>
      </c>
      <c r="AA82" s="13">
        <f t="shared" si="18"/>
        <v>0.16</v>
      </c>
      <c r="AB82" s="13">
        <f t="shared" si="18"/>
        <v>0.16</v>
      </c>
      <c r="AC82" s="13">
        <f t="shared" si="18"/>
        <v>0.16</v>
      </c>
      <c r="AD82" s="13">
        <f t="shared" si="18"/>
        <v>0.16</v>
      </c>
      <c r="AE82" s="13">
        <f t="shared" si="18"/>
        <v>0.16</v>
      </c>
      <c r="AF82" s="13">
        <f t="shared" si="18"/>
        <v>0.16</v>
      </c>
      <c r="AG82" s="13">
        <f t="shared" si="18"/>
        <v>0.16</v>
      </c>
      <c r="AH82" s="13">
        <f t="shared" si="18"/>
        <v>0.16</v>
      </c>
      <c r="AI82" s="13">
        <f t="shared" si="18"/>
        <v>0.16</v>
      </c>
      <c r="AJ82" s="13">
        <f t="shared" si="18"/>
        <v>0.16</v>
      </c>
      <c r="AK82" s="13">
        <f t="shared" si="18"/>
        <v>0.16</v>
      </c>
      <c r="AL82" s="13">
        <f t="shared" si="18"/>
        <v>0.16</v>
      </c>
      <c r="AM82" s="13">
        <f t="shared" si="18"/>
        <v>0.16</v>
      </c>
      <c r="AN82" s="13">
        <f t="shared" si="18"/>
        <v>0.16</v>
      </c>
      <c r="AO82" s="13">
        <f t="shared" si="18"/>
        <v>0.16</v>
      </c>
    </row>
    <row r="83" spans="1:41" x14ac:dyDescent="0.35">
      <c r="A83" s="1" t="s">
        <v>50</v>
      </c>
      <c r="B83" s="13">
        <f>IF(AND(B23&lt;9,B19&gt;=2,B24&lt;2,B27&gt;=2),0.05,IF(AND(B23&lt;9,B19&lt;2,B24&lt;2),0.084,IF(AND(B23&gt;=48,B23&lt;93,B25&lt;2,B18&gt;=2),0.226,IF(AND(B23&gt;=9,B23&lt;23,B19&gt;=12.5,B25&lt;5),0.298,IF(AND(B23&gt;=5,B23&lt;9,B26&lt;6,B24&gt;=2),0.315,IF(AND(B23&lt;9,B19&gt;=2,B24&lt;2,B27&lt;2),0.363,IF(AND(B23&gt;=9,B23&lt;23,B19&lt;12.5,B26&gt;=3,B16&lt;0.25),0.398,IF(AND(B23&gt;=28,B23&lt;48,B19&lt;27.5,B17&gt;=12.5,B16&lt;3.5,B22&lt;18),0.398,IF(AND(B23&gt;=23,B23&lt;28,B16&lt;3.5,B24&lt;2),0.405,IF(AND(B23&gt;=9,B23&lt;23,B19&gt;=12.5,B25&gt;=5),0.458,IF(AND(B23&gt;=48,B23&lt;93,B25&gt;=2,B25&lt;5,B20&lt;8.5,B26&gt;=14,B17&lt;3.5),0.464,IF(AND(B23&gt;=9,B23&lt;23,B19&lt;4.5,B26&lt;3),0.477,IF(AND(B23&gt;=9,B23&lt;23,B19&lt;12.5,B26&gt;=3,B16&gt;=0.25),0.481,IF(AND(B23&gt;=9,B23&lt;23,B19&gt;=4.5,B19&lt;12.5,B20&lt;0.5,B26&lt;3),0.503,IF(AND(B23&gt;=48,B23&lt;68,B25&gt;=9,B20&gt;=4,B20&lt;8.5),0.524,IF(AND(B23&gt;=5,B23&lt;9,B26&gt;=6,B24&gt;=2),0.529,IF(AND(B23&gt;=28,B23&lt;48,B19&lt;27.5,B17&lt;0.25,B16&lt;3.5,B22&lt;18,B28&lt;2.8),0.536,IF(AND(B23&gt;=48,B23&lt;93,B19&gt;=9,B25&gt;=2,B25&lt;5,B20&lt;8.5,B26&lt;14,B17&lt;3.5,B21&lt;1.5,B28&gt;=0.5,B14&gt;=0.75),0.58,IF(AND(B23&lt;5,B24&gt;=2),0.594,IF(AND(B23&gt;=23,B23&lt;28,B16&lt;3.5,B24&gt;=2),0.596,IF(AND(B23&gt;=48,B23&lt;93,B25&lt;2,B18&lt;2),0.632,IF(AND(B23&gt;=9,B23&lt;23,B19&gt;=4.5,B19&lt;12.5,B20&gt;=2,B26&lt;3),0.655,IF(AND(B23&gt;=23,B23&lt;48,B25&gt;=5,B26&gt;=3,B16&gt;=3.5),0.658,IF(AND(B23&gt;=48,B23&lt;93,B19&gt;=4.5,B19&lt;9,B25&gt;=2,B25&lt;5,B20&lt;8.5,B26&lt;14,B17&lt;3.5),0.671,IF(AND(B23&gt;=28,B23&lt;48,B19&lt;27.5,B17&gt;=0.25,B17&lt;12.5,B16&lt;3.5,B22&lt;18),0.687,IF(AND(B23&gt;=28,B23&lt;48,B19&lt;27.5,B17&lt;0.25,B16&lt;3.5,B22&lt;18,B28&gt;=2.8),0.733,IF(AND(B23&gt;=28,B23&lt;48,B19&gt;=27.5,B16&lt;3.5,B22&lt;18),0.744,IF(AND(B23&gt;=48,B23&lt;93,B19&gt;=9,B25&gt;=2,B25&lt;5,B20&lt;8.5,B26&lt;14,B17&lt;3.5,B21&lt;1.5,B14&lt;0.75),0.751,IF(AND(B23&gt;=48,B23&lt;93,B25&gt;=2,B20&gt;=8.5,B24&gt;=6),0.768,IF(AND(B23&gt;=48,B23&lt;83,B19&gt;=9,B25&gt;=2,B25&lt;3,B20&lt;8.5,B26&lt;14,B17&lt;3.5,B21&lt;1.5,B28&lt;0.5,B14&gt;=0.75),0.798,IF(AND(B23&gt;=48,B23&lt;68,B25&gt;=9,B20&lt;4),0.814,IF(AND(B23&gt;=23,B23&lt;48,B25&lt;5,B26&gt;=3,B16&gt;=3.5),0.839,IF(AND(B23&gt;=48,B23&lt;68,B25&gt;=5,B25&lt;9,B20&lt;8.5,B18&lt;0.5),0.856,IF(AND(B23&gt;=93,B23&lt;98,B19&gt;=67.5),0.886,IF(AND(B23&gt;=48,B23&lt;93,B19&gt;=9,B25&gt;=2,B25&lt;5,B20&lt;8.5,B26&gt;=2,B26&lt;14,B17&lt;3.5,B21&gt;=1.5),0.892,IF(AND(B23&gt;=9,B23&lt;23,B19&gt;=4.5,B19&lt;12.5,B20&gt;=0.5,B20&lt;2,B26&lt;3),0.901,IF(AND(B23&gt;=28,B23&lt;48,B16&lt;3.5,B22&gt;=18),0.939,IF(AND(B23&gt;=48,B23&lt;68,B25&gt;=5,B25&lt;9,B20&lt;8.5,B22&lt;3,B18&gt;=0.5),0.96,IF(AND(B23&gt;=48,B23&lt;83,B19&gt;=9,B25&gt;=3,B25&lt;5,B20&lt;8.5,B26&lt;14,B17&lt;3.5,B21&lt;1.5,B28&lt;0.5,B14&gt;=0.75),0.991,IF(AND(B23&gt;=48,B23&lt;93,B19&lt;4.5,B25&gt;=2,B25&lt;5,B20&lt;8.5,B26&lt;14,B17&lt;3.5),0.991,IF(AND(B23&gt;=48,B23&lt;93,B19&gt;=9,B25&gt;=2,B25&lt;5,B20&lt;8.5,B26&lt;2,B17&lt;3.5,B21&gt;=1.5),1.016,IF(AND(B23&gt;=48,B23&lt;93,B25&gt;=2,B20&gt;=8.5,B26&lt;7,B24&lt;6),1.076,IF(AND(B23&gt;=83,B23&lt;93,B19&gt;=9,B25&gt;=2,B25&lt;5,B20&lt;8.5,B26&lt;14,B17&lt;3.5,B21&lt;1.5,B28&lt;0.5,B14&gt;=0.75),1.107,IF(AND(B23&gt;=48,B23&lt;93,B25&gt;=2,B25&lt;5,B20&lt;8.5,B17&gt;=3.5),1.107,IF(AND(B23&gt;=48,B23&lt;68,B25&gt;=5,B25&lt;9,B20&lt;8.5,B22&gt;=3,B18&gt;=0.5),1.14,IF(AND(B23&gt;=93,B23&lt;98,B19&lt;67.5),1.171,IF(AND(B23&gt;=68,B23&lt;93,B25&gt;=5,B20&lt;8.5),1.182,IF(AND(B23&gt;=48,B23&lt;93,B25&gt;=2,B20&gt;=8.5,B26&gt;=7,B24&lt;6),1.309,IF(AND(B23&gt;=98),1.419,IF(AND(B23&gt;=23,B23&lt;48,B26&lt;3,B16&gt;=3.5),1.458,""))))))))))))))))))))))))))))))))))))))))))))))))))</f>
        <v>0.39800000000000002</v>
      </c>
      <c r="C83" s="13">
        <f t="shared" ref="C83:AO83" si="19">IF(AND(C23&lt;9,C19&gt;=2,C24&lt;2,C27&gt;=2),0.05,IF(AND(C23&lt;9,C19&lt;2,C24&lt;2),0.084,IF(AND(C23&gt;=48,C23&lt;93,C25&lt;2,C18&gt;=2),0.226,IF(AND(C23&gt;=9,C23&lt;23,C19&gt;=12.5,C25&lt;5),0.298,IF(AND(C23&gt;=5,C23&lt;9,C26&lt;6,C24&gt;=2),0.315,IF(AND(C23&lt;9,C19&gt;=2,C24&lt;2,C27&lt;2),0.363,IF(AND(C23&gt;=9,C23&lt;23,C19&lt;12.5,C26&gt;=3,C16&lt;0.25),0.398,IF(AND(C23&gt;=28,C23&lt;48,C19&lt;27.5,C17&gt;=12.5,C16&lt;3.5,C22&lt;18),0.398,IF(AND(C23&gt;=23,C23&lt;28,C16&lt;3.5,C24&lt;2),0.405,IF(AND(C23&gt;=9,C23&lt;23,C19&gt;=12.5,C25&gt;=5),0.458,IF(AND(C23&gt;=48,C23&lt;93,C25&gt;=2,C25&lt;5,C20&lt;8.5,C26&gt;=14,C17&lt;3.5),0.464,IF(AND(C23&gt;=9,C23&lt;23,C19&lt;4.5,C26&lt;3),0.477,IF(AND(C23&gt;=9,C23&lt;23,C19&lt;12.5,C26&gt;=3,C16&gt;=0.25),0.481,IF(AND(C23&gt;=9,C23&lt;23,C19&gt;=4.5,C19&lt;12.5,C20&lt;0.5,C26&lt;3),0.503,IF(AND(C23&gt;=48,C23&lt;68,C25&gt;=9,C20&gt;=4,C20&lt;8.5),0.524,IF(AND(C23&gt;=5,C23&lt;9,C26&gt;=6,C24&gt;=2),0.529,IF(AND(C23&gt;=28,C23&lt;48,C19&lt;27.5,C17&lt;0.25,C16&lt;3.5,C22&lt;18,C28&lt;2.8),0.536,IF(AND(C23&gt;=48,C23&lt;93,C19&gt;=9,C25&gt;=2,C25&lt;5,C20&lt;8.5,C26&lt;14,C17&lt;3.5,C21&lt;1.5,C28&gt;=0.5,C14&gt;=0.75),0.58,IF(AND(C23&lt;5,C24&gt;=2),0.594,IF(AND(C23&gt;=23,C23&lt;28,C16&lt;3.5,C24&gt;=2),0.596,IF(AND(C23&gt;=48,C23&lt;93,C25&lt;2,C18&lt;2),0.632,IF(AND(C23&gt;=9,C23&lt;23,C19&gt;=4.5,C19&lt;12.5,C20&gt;=2,C26&lt;3),0.655,IF(AND(C23&gt;=23,C23&lt;48,C25&gt;=5,C26&gt;=3,C16&gt;=3.5),0.658,IF(AND(C23&gt;=48,C23&lt;93,C19&gt;=4.5,C19&lt;9,C25&gt;=2,C25&lt;5,C20&lt;8.5,C26&lt;14,C17&lt;3.5),0.671,IF(AND(C23&gt;=28,C23&lt;48,C19&lt;27.5,C17&gt;=0.25,C17&lt;12.5,C16&lt;3.5,C22&lt;18),0.687,IF(AND(C23&gt;=28,C23&lt;48,C19&lt;27.5,C17&lt;0.25,C16&lt;3.5,C22&lt;18,C28&gt;=2.8),0.733,IF(AND(C23&gt;=28,C23&lt;48,C19&gt;=27.5,C16&lt;3.5,C22&lt;18),0.744,IF(AND(C23&gt;=48,C23&lt;93,C19&gt;=9,C25&gt;=2,C25&lt;5,C20&lt;8.5,C26&lt;14,C17&lt;3.5,C21&lt;1.5,C14&lt;0.75),0.751,IF(AND(C23&gt;=48,C23&lt;93,C25&gt;=2,C20&gt;=8.5,C24&gt;=6),0.768,IF(AND(C23&gt;=48,C23&lt;83,C19&gt;=9,C25&gt;=2,C25&lt;3,C20&lt;8.5,C26&lt;14,C17&lt;3.5,C21&lt;1.5,C28&lt;0.5,C14&gt;=0.75),0.798,IF(AND(C23&gt;=48,C23&lt;68,C25&gt;=9,C20&lt;4),0.814,IF(AND(C23&gt;=23,C23&lt;48,C25&lt;5,C26&gt;=3,C16&gt;=3.5),0.839,IF(AND(C23&gt;=48,C23&lt;68,C25&gt;=5,C25&lt;9,C20&lt;8.5,C18&lt;0.5),0.856,IF(AND(C23&gt;=93,C23&lt;98,C19&gt;=67.5),0.886,IF(AND(C23&gt;=48,C23&lt;93,C19&gt;=9,C25&gt;=2,C25&lt;5,C20&lt;8.5,C26&gt;=2,C26&lt;14,C17&lt;3.5,C21&gt;=1.5),0.892,IF(AND(C23&gt;=9,C23&lt;23,C19&gt;=4.5,C19&lt;12.5,C20&gt;=0.5,C20&lt;2,C26&lt;3),0.901,IF(AND(C23&gt;=28,C23&lt;48,C16&lt;3.5,C22&gt;=18),0.939,IF(AND(C23&gt;=48,C23&lt;68,C25&gt;=5,C25&lt;9,C20&lt;8.5,C22&lt;3,C18&gt;=0.5),0.96,IF(AND(C23&gt;=48,C23&lt;83,C19&gt;=9,C25&gt;=3,C25&lt;5,C20&lt;8.5,C26&lt;14,C17&lt;3.5,C21&lt;1.5,C28&lt;0.5,C14&gt;=0.75),0.991,IF(AND(C23&gt;=48,C23&lt;93,C19&lt;4.5,C25&gt;=2,C25&lt;5,C20&lt;8.5,C26&lt;14,C17&lt;3.5),0.991,IF(AND(C23&gt;=48,C23&lt;93,C19&gt;=9,C25&gt;=2,C25&lt;5,C20&lt;8.5,C26&lt;2,C17&lt;3.5,C21&gt;=1.5),1.016,IF(AND(C23&gt;=48,C23&lt;93,C25&gt;=2,C20&gt;=8.5,C26&lt;7,C24&lt;6),1.076,IF(AND(C23&gt;=83,C23&lt;93,C19&gt;=9,C25&gt;=2,C25&lt;5,C20&lt;8.5,C26&lt;14,C17&lt;3.5,C21&lt;1.5,C28&lt;0.5,C14&gt;=0.75),1.107,IF(AND(C23&gt;=48,C23&lt;93,C25&gt;=2,C25&lt;5,C20&lt;8.5,C17&gt;=3.5),1.107,IF(AND(C23&gt;=48,C23&lt;68,C25&gt;=5,C25&lt;9,C20&lt;8.5,C22&gt;=3,C18&gt;=0.5),1.14,IF(AND(C23&gt;=93,C23&lt;98,C19&lt;67.5),1.171,IF(AND(C23&gt;=68,C23&lt;93,C25&gt;=5,C20&lt;8.5),1.182,IF(AND(C23&gt;=48,C23&lt;93,C25&gt;=2,C20&gt;=8.5,C26&gt;=7,C24&lt;6),1.309,IF(AND(C23&gt;=98),1.419,IF(AND(C23&gt;=23,C23&lt;48,C26&lt;3,C16&gt;=3.5),1.458,""))))))))))))))))))))))))))))))))))))))))))))))))))</f>
        <v>0.74399999999999999</v>
      </c>
      <c r="D83" s="13">
        <f t="shared" si="19"/>
        <v>0.93899999999999995</v>
      </c>
      <c r="E83" s="13">
        <f t="shared" si="19"/>
        <v>0.68700000000000006</v>
      </c>
      <c r="F83" s="13">
        <f t="shared" si="19"/>
        <v>0.68700000000000006</v>
      </c>
      <c r="G83" s="13">
        <f t="shared" si="19"/>
        <v>0.74399999999999999</v>
      </c>
      <c r="H83" s="13">
        <f t="shared" si="19"/>
        <v>1.1819999999999999</v>
      </c>
      <c r="I83" s="13">
        <f t="shared" si="19"/>
        <v>0.96</v>
      </c>
      <c r="J83" s="13">
        <f t="shared" si="19"/>
        <v>0.22600000000000001</v>
      </c>
      <c r="K83" s="13">
        <f t="shared" si="19"/>
        <v>1.419</v>
      </c>
      <c r="L83" s="13">
        <f t="shared" si="19"/>
        <v>1.419</v>
      </c>
      <c r="M83" s="13">
        <f t="shared" si="19"/>
        <v>8.4000000000000005E-2</v>
      </c>
      <c r="N83" s="13">
        <f t="shared" si="19"/>
        <v>8.4000000000000005E-2</v>
      </c>
      <c r="O83" s="13">
        <f t="shared" si="19"/>
        <v>8.4000000000000005E-2</v>
      </c>
      <c r="P83" s="13">
        <f t="shared" si="19"/>
        <v>8.4000000000000005E-2</v>
      </c>
      <c r="Q83" s="13">
        <f t="shared" si="19"/>
        <v>8.4000000000000005E-2</v>
      </c>
      <c r="R83" s="13">
        <f t="shared" si="19"/>
        <v>8.4000000000000005E-2</v>
      </c>
      <c r="S83" s="13">
        <f t="shared" si="19"/>
        <v>8.4000000000000005E-2</v>
      </c>
      <c r="T83" s="13">
        <f t="shared" si="19"/>
        <v>8.4000000000000005E-2</v>
      </c>
      <c r="U83" s="13">
        <f t="shared" si="19"/>
        <v>8.4000000000000005E-2</v>
      </c>
      <c r="V83" s="13">
        <f t="shared" si="19"/>
        <v>8.4000000000000005E-2</v>
      </c>
      <c r="W83" s="13">
        <f t="shared" si="19"/>
        <v>8.4000000000000005E-2</v>
      </c>
      <c r="X83" s="13">
        <f t="shared" si="19"/>
        <v>8.4000000000000005E-2</v>
      </c>
      <c r="Y83" s="13">
        <f t="shared" si="19"/>
        <v>8.4000000000000005E-2</v>
      </c>
      <c r="Z83" s="13">
        <f t="shared" si="19"/>
        <v>8.4000000000000005E-2</v>
      </c>
      <c r="AA83" s="13">
        <f t="shared" si="19"/>
        <v>8.4000000000000005E-2</v>
      </c>
      <c r="AB83" s="13">
        <f t="shared" si="19"/>
        <v>8.4000000000000005E-2</v>
      </c>
      <c r="AC83" s="13">
        <f t="shared" si="19"/>
        <v>8.4000000000000005E-2</v>
      </c>
      <c r="AD83" s="13">
        <f t="shared" si="19"/>
        <v>8.4000000000000005E-2</v>
      </c>
      <c r="AE83" s="13">
        <f t="shared" si="19"/>
        <v>8.4000000000000005E-2</v>
      </c>
      <c r="AF83" s="13">
        <f t="shared" si="19"/>
        <v>8.4000000000000005E-2</v>
      </c>
      <c r="AG83" s="13">
        <f t="shared" si="19"/>
        <v>8.4000000000000005E-2</v>
      </c>
      <c r="AH83" s="13">
        <f t="shared" si="19"/>
        <v>8.4000000000000005E-2</v>
      </c>
      <c r="AI83" s="13">
        <f t="shared" si="19"/>
        <v>8.4000000000000005E-2</v>
      </c>
      <c r="AJ83" s="13">
        <f t="shared" si="19"/>
        <v>8.4000000000000005E-2</v>
      </c>
      <c r="AK83" s="13">
        <f t="shared" si="19"/>
        <v>8.4000000000000005E-2</v>
      </c>
      <c r="AL83" s="13">
        <f t="shared" si="19"/>
        <v>8.4000000000000005E-2</v>
      </c>
      <c r="AM83" s="13">
        <f t="shared" si="19"/>
        <v>8.4000000000000005E-2</v>
      </c>
      <c r="AN83" s="13">
        <f t="shared" si="19"/>
        <v>8.4000000000000005E-2</v>
      </c>
      <c r="AO83" s="13">
        <f t="shared" si="19"/>
        <v>8.4000000000000005E-2</v>
      </c>
    </row>
    <row r="84" spans="1:41" x14ac:dyDescent="0.35">
      <c r="A84" s="1" t="s">
        <v>51</v>
      </c>
      <c r="B84" s="13">
        <f>IF(AND(B23&lt;9,B19&lt;2,B24&lt;2),0.077,IF(AND(B23&lt;9,B19&gt;=2,B27&gt;=2,B24&lt;2),0.1,IF(AND(B23&gt;=9,B23&lt;28,B20&gt;=0.5,B27&gt;=3),0.283,IF(AND(B23&lt;9,B19&gt;=2,B27&lt;2,B24&lt;2),0.311,IF(AND(B23&gt;=28,B23&lt;48,B19&lt;2,B16&lt;6.5),0.312,IF(AND(B23&gt;=5,B23&lt;9,B26&lt;6,B24&gt;=2),0.338,IF(AND(B23&gt;=9,B23&lt;28,B20&lt;0.5),0.385,IF(AND(B23&gt;=28,B23&lt;48,B19&gt;=2,B17&gt;=12.5,B16&lt;6.5),0.398,IF(AND(B23&gt;=9,B23&lt;28,B19&lt;10,B25&gt;=3,B20&gt;=0.5,B27&lt;3),0.486,IF(AND(B23&gt;=5,B23&lt;9,B26&gt;=6,B24&gt;=2),0.503,IF(AND(B23&gt;=28,B23&lt;48,B19&gt;=2,B17&lt;0.25,B16&lt;6.5,B26&lt;3),0.528,IF(AND(B23&lt;5,B24&gt;=2),0.561,IF(AND(B23&gt;=28,B23&lt;48,B19&gt;=2,B17&gt;=0.25,B17&lt;12.5,B16&lt;6.5,B26&gt;=14),0.583,IF(AND(B23&gt;=48,B23&lt;73,B19&gt;=68,B25&lt;5,B28&lt;2.5),0.591,IF(AND(B23&gt;=28,B23&lt;48,B19&gt;=2,B20&lt;4,B17&lt;0.25,B16&lt;6.5,B26&gt;=3),0.607,IF(AND(B23&gt;=78,B23&lt;93,B19&lt;88,B25&lt;5,B28&lt;2.5,B14&lt;2.8),0.64,IF(AND(B23&gt;=9,B23&lt;28,B19&gt;=10,B25&gt;=3,B20&gt;=0.5,B27&lt;3),0.657,IF(AND(B23&gt;=28,B23&lt;48,B19&gt;=2,B17&gt;=0.25,B17&lt;0.75,B16&lt;6.5,B26&lt;14),0.671,IF(AND(B23&gt;=9,B23&lt;28,B25&lt;3,B20&gt;=2,B27&lt;3),0.673,IF(AND(B23&gt;=48,B23&lt;63,B19&lt;68,B25&lt;5,B28&lt;2.5),0.723,IF(AND(B23&gt;=28,B23&lt;48,B19&gt;=2,B17&gt;=0.75,B17&lt;12.5,B16&lt;6.5,B26&lt;14),0.773,IF(AND(B23&gt;=48,B23&lt;58,B19&gt;=15,B25&gt;=8,B28&gt;=2.5),0.794,IF(AND(B23&gt;=48,B23&lt;93,B19&lt;58,B25&gt;=5,B28&lt;2.5,B27&lt;1,B18&lt;8),0.799,IF(AND(B23&gt;=73,B23&lt;78,B25&lt;5,B28&lt;2.5,B21&lt;0.25),0.802,IF(AND(B23&gt;=78,B23&lt;93,B19&gt;=88,B25&lt;5,B28&lt;2.5,B14&lt;2.8),0.819,IF(AND(B23&gt;=28,B23&lt;48,B19&gt;=2,B20&gt;=4,B17&lt;0.25,B16&lt;6.5,B26&gt;=3),0.829,IF(AND(B23&gt;=63,B23&lt;73,B19&lt;68,B25&lt;5,B28&lt;2.5),0.897,IF(AND(B23&gt;=58,B23&lt;93,B19&gt;=38,B28&gt;=2.5,B20&gt;=2),0.897,IF(AND(B23&gt;=28,B23&lt;48,B16&gt;=6.5),0.914,IF(AND(B23&gt;=48,B23&lt;58,B19&gt;=15,B25&lt;8,B28&gt;=2.5),0.915,IF(AND(B23&gt;=48,B23&lt;93,B19&lt;58,B25&gt;=5,B28&lt;2.5,B27&gt;=1,B18&lt;8),0.939,IF(AND(B23&gt;=9,B23&lt;28,B25&lt;3,B20&gt;=0.5,B20&lt;2,B27&lt;3),0.991,IF(AND(B23&gt;=73,B23&lt;78,B25&lt;5,B28&lt;2.5,B21&gt;=0.25),0.996,IF(AND(B23&gt;=58,B23&lt;93,B28&gt;=2.5,B20&lt;0.5),1.049,IF(AND(B23&gt;=58,B23&lt;93,B19&lt;38,B28&gt;=2.5,B20&gt;=2),1.087,IF(AND(B23&gt;=78,B23&lt;93,B25&lt;5,B28&lt;2.5,B14&gt;=2.8),1.107,IF(AND(B23&gt;=48,B23&lt;58,B19&lt;15,B28&gt;=2.5),1.178,IF(AND(B23&gt;=48,B23&lt;93,B19&gt;=58,B25&gt;=5,B28&lt;2.5),1.185,IF(AND(B23&gt;=93,B17&gt;=1.5),1.205,IF(AND(B23&gt;=48,B23&lt;93,B19&lt;58,B25&gt;=5,B28&lt;2.5,B18&gt;=8),1.249,IF(AND(B23&gt;=93,B25&lt;11,B17&lt;1.5),1.327,IF(AND(B23&gt;=58,B23&lt;93,B28&gt;=2.5,B20&gt;=0.5,B20&lt;2),1.331,IF(AND(B23&gt;=93,B25&gt;=11,B17&lt;1.5),1.571,"")))))))))))))))))))))))))))))))))))))))))))</f>
        <v>0.39800000000000002</v>
      </c>
      <c r="C84" s="13">
        <f t="shared" ref="C84:AO84" si="20">IF(AND(C23&lt;9,C19&lt;2,C24&lt;2),0.077,IF(AND(C23&lt;9,C19&gt;=2,C27&gt;=2,C24&lt;2),0.1,IF(AND(C23&gt;=9,C23&lt;28,C20&gt;=0.5,C27&gt;=3),0.283,IF(AND(C23&lt;9,C19&gt;=2,C27&lt;2,C24&lt;2),0.311,IF(AND(C23&gt;=28,C23&lt;48,C19&lt;2,C16&lt;6.5),0.312,IF(AND(C23&gt;=5,C23&lt;9,C26&lt;6,C24&gt;=2),0.338,IF(AND(C23&gt;=9,C23&lt;28,C20&lt;0.5),0.385,IF(AND(C23&gt;=28,C23&lt;48,C19&gt;=2,C17&gt;=12.5,C16&lt;6.5),0.398,IF(AND(C23&gt;=9,C23&lt;28,C19&lt;10,C25&gt;=3,C20&gt;=0.5,C27&lt;3),0.486,IF(AND(C23&gt;=5,C23&lt;9,C26&gt;=6,C24&gt;=2),0.503,IF(AND(C23&gt;=28,C23&lt;48,C19&gt;=2,C17&lt;0.25,C16&lt;6.5,C26&lt;3),0.528,IF(AND(C23&lt;5,C24&gt;=2),0.561,IF(AND(C23&gt;=28,C23&lt;48,C19&gt;=2,C17&gt;=0.25,C17&lt;12.5,C16&lt;6.5,C26&gt;=14),0.583,IF(AND(C23&gt;=48,C23&lt;73,C19&gt;=68,C25&lt;5,C28&lt;2.5),0.591,IF(AND(C23&gt;=28,C23&lt;48,C19&gt;=2,C20&lt;4,C17&lt;0.25,C16&lt;6.5,C26&gt;=3),0.607,IF(AND(C23&gt;=78,C23&lt;93,C19&lt;88,C25&lt;5,C28&lt;2.5,C14&lt;2.8),0.64,IF(AND(C23&gt;=9,C23&lt;28,C19&gt;=10,C25&gt;=3,C20&gt;=0.5,C27&lt;3),0.657,IF(AND(C23&gt;=28,C23&lt;48,C19&gt;=2,C17&gt;=0.25,C17&lt;0.75,C16&lt;6.5,C26&lt;14),0.671,IF(AND(C23&gt;=9,C23&lt;28,C25&lt;3,C20&gt;=2,C27&lt;3),0.673,IF(AND(C23&gt;=48,C23&lt;63,C19&lt;68,C25&lt;5,C28&lt;2.5),0.723,IF(AND(C23&gt;=28,C23&lt;48,C19&gt;=2,C17&gt;=0.75,C17&lt;12.5,C16&lt;6.5,C26&lt;14),0.773,IF(AND(C23&gt;=48,C23&lt;58,C19&gt;=15,C25&gt;=8,C28&gt;=2.5),0.794,IF(AND(C23&gt;=48,C23&lt;93,C19&lt;58,C25&gt;=5,C28&lt;2.5,C27&lt;1,C18&lt;8),0.799,IF(AND(C23&gt;=73,C23&lt;78,C25&lt;5,C28&lt;2.5,C21&lt;0.25),0.802,IF(AND(C23&gt;=78,C23&lt;93,C19&gt;=88,C25&lt;5,C28&lt;2.5,C14&lt;2.8),0.819,IF(AND(C23&gt;=28,C23&lt;48,C19&gt;=2,C20&gt;=4,C17&lt;0.25,C16&lt;6.5,C26&gt;=3),0.829,IF(AND(C23&gt;=63,C23&lt;73,C19&lt;68,C25&lt;5,C28&lt;2.5),0.897,IF(AND(C23&gt;=58,C23&lt;93,C19&gt;=38,C28&gt;=2.5,C20&gt;=2),0.897,IF(AND(C23&gt;=28,C23&lt;48,C16&gt;=6.5),0.914,IF(AND(C23&gt;=48,C23&lt;58,C19&gt;=15,C25&lt;8,C28&gt;=2.5),0.915,IF(AND(C23&gt;=48,C23&lt;93,C19&lt;58,C25&gt;=5,C28&lt;2.5,C27&gt;=1,C18&lt;8),0.939,IF(AND(C23&gt;=9,C23&lt;28,C25&lt;3,C20&gt;=0.5,C20&lt;2,C27&lt;3),0.991,IF(AND(C23&gt;=73,C23&lt;78,C25&lt;5,C28&lt;2.5,C21&gt;=0.25),0.996,IF(AND(C23&gt;=58,C23&lt;93,C28&gt;=2.5,C20&lt;0.5),1.049,IF(AND(C23&gt;=58,C23&lt;93,C19&lt;38,C28&gt;=2.5,C20&gt;=2),1.087,IF(AND(C23&gt;=78,C23&lt;93,C25&lt;5,C28&lt;2.5,C14&gt;=2.8),1.107,IF(AND(C23&gt;=48,C23&lt;58,C19&lt;15,C28&gt;=2.5),1.178,IF(AND(C23&gt;=48,C23&lt;93,C19&gt;=58,C25&gt;=5,C28&lt;2.5),1.185,IF(AND(C23&gt;=93,C17&gt;=1.5),1.205,IF(AND(C23&gt;=48,C23&lt;93,C19&lt;58,C25&gt;=5,C28&lt;2.5,C18&gt;=8),1.249,IF(AND(C23&gt;=93,C25&lt;11,C17&lt;1.5),1.327,IF(AND(C23&gt;=58,C23&lt;93,C28&gt;=2.5,C20&gt;=0.5,C20&lt;2),1.331,IF(AND(C23&gt;=93,C25&gt;=11,C17&lt;1.5),1.571,"")))))))))))))))))))))))))))))))))))))))))))</f>
        <v>0.60699999999999998</v>
      </c>
      <c r="D84" s="13">
        <f t="shared" si="20"/>
        <v>0.77300000000000002</v>
      </c>
      <c r="E84" s="13">
        <f t="shared" si="20"/>
        <v>0.58299999999999996</v>
      </c>
      <c r="F84" s="13">
        <f t="shared" si="20"/>
        <v>0.67100000000000004</v>
      </c>
      <c r="G84" s="13">
        <f t="shared" si="20"/>
        <v>0.67100000000000004</v>
      </c>
      <c r="H84" s="13">
        <f t="shared" si="20"/>
        <v>1.0489999999999999</v>
      </c>
      <c r="I84" s="13">
        <f t="shared" si="20"/>
        <v>0.91500000000000004</v>
      </c>
      <c r="J84" s="13">
        <f t="shared" si="20"/>
        <v>1.0489999999999999</v>
      </c>
      <c r="K84" s="13">
        <f t="shared" si="20"/>
        <v>1.2050000000000001</v>
      </c>
      <c r="L84" s="13">
        <f t="shared" si="20"/>
        <v>1.571</v>
      </c>
      <c r="M84" s="13">
        <f t="shared" si="20"/>
        <v>7.6999999999999999E-2</v>
      </c>
      <c r="N84" s="13">
        <f t="shared" si="20"/>
        <v>7.6999999999999999E-2</v>
      </c>
      <c r="O84" s="13">
        <f t="shared" si="20"/>
        <v>7.6999999999999999E-2</v>
      </c>
      <c r="P84" s="13">
        <f t="shared" si="20"/>
        <v>7.6999999999999999E-2</v>
      </c>
      <c r="Q84" s="13">
        <f t="shared" si="20"/>
        <v>7.6999999999999999E-2</v>
      </c>
      <c r="R84" s="13">
        <f t="shared" si="20"/>
        <v>7.6999999999999999E-2</v>
      </c>
      <c r="S84" s="13">
        <f t="shared" si="20"/>
        <v>7.6999999999999999E-2</v>
      </c>
      <c r="T84" s="13">
        <f t="shared" si="20"/>
        <v>7.6999999999999999E-2</v>
      </c>
      <c r="U84" s="13">
        <f t="shared" si="20"/>
        <v>7.6999999999999999E-2</v>
      </c>
      <c r="V84" s="13">
        <f t="shared" si="20"/>
        <v>7.6999999999999999E-2</v>
      </c>
      <c r="W84" s="13">
        <f t="shared" si="20"/>
        <v>7.6999999999999999E-2</v>
      </c>
      <c r="X84" s="13">
        <f t="shared" si="20"/>
        <v>7.6999999999999999E-2</v>
      </c>
      <c r="Y84" s="13">
        <f t="shared" si="20"/>
        <v>7.6999999999999999E-2</v>
      </c>
      <c r="Z84" s="13">
        <f t="shared" si="20"/>
        <v>7.6999999999999999E-2</v>
      </c>
      <c r="AA84" s="13">
        <f t="shared" si="20"/>
        <v>7.6999999999999999E-2</v>
      </c>
      <c r="AB84" s="13">
        <f t="shared" si="20"/>
        <v>7.6999999999999999E-2</v>
      </c>
      <c r="AC84" s="13">
        <f t="shared" si="20"/>
        <v>7.6999999999999999E-2</v>
      </c>
      <c r="AD84" s="13">
        <f t="shared" si="20"/>
        <v>7.6999999999999999E-2</v>
      </c>
      <c r="AE84" s="13">
        <f t="shared" si="20"/>
        <v>7.6999999999999999E-2</v>
      </c>
      <c r="AF84" s="13">
        <f t="shared" si="20"/>
        <v>7.6999999999999999E-2</v>
      </c>
      <c r="AG84" s="13">
        <f t="shared" si="20"/>
        <v>7.6999999999999999E-2</v>
      </c>
      <c r="AH84" s="13">
        <f t="shared" si="20"/>
        <v>7.6999999999999999E-2</v>
      </c>
      <c r="AI84" s="13">
        <f t="shared" si="20"/>
        <v>7.6999999999999999E-2</v>
      </c>
      <c r="AJ84" s="13">
        <f t="shared" si="20"/>
        <v>7.6999999999999999E-2</v>
      </c>
      <c r="AK84" s="13">
        <f t="shared" si="20"/>
        <v>7.6999999999999999E-2</v>
      </c>
      <c r="AL84" s="13">
        <f t="shared" si="20"/>
        <v>7.6999999999999999E-2</v>
      </c>
      <c r="AM84" s="13">
        <f t="shared" si="20"/>
        <v>7.6999999999999999E-2</v>
      </c>
      <c r="AN84" s="13">
        <f t="shared" si="20"/>
        <v>7.6999999999999999E-2</v>
      </c>
      <c r="AO84" s="13">
        <f t="shared" si="20"/>
        <v>7.6999999999999999E-2</v>
      </c>
    </row>
    <row r="85" spans="1:41" x14ac:dyDescent="0.35">
      <c r="A85" s="1" t="s">
        <v>52</v>
      </c>
      <c r="B85" s="13">
        <f>IF(AND(B23&lt;10,B19&lt;1.5,B28&lt;0.25),0.1,IF(AND(B23&lt;10,B19&gt;=1.5,B28&lt;0.25,B18&gt;=0.5),0.11,IF(AND(B23&gt;=10,B23&lt;28,B19&gt;=17.5,B14&lt;9.5),0.29,IF(AND(B23&gt;=10,B23&lt;28,B19&lt;17.5,B14&lt;9.5,B26&gt;=7,B27&lt;1),0.3,IF(AND(B23&gt;=28,B23&lt;48,B19&lt;1.5),0.31,IF(AND(B23&gt;=10,B23&lt;28,B19&lt;17.5,B14&lt;9.5,B26&lt;1,B18&lt;0.5),0.33,IF(AND(B23&lt;10,B28&gt;=0.25,B18&gt;=0.25),0.33,IF(AND(B23&lt;10,B19&gt;=1.5,B28&lt;0.25,B18&lt;0.5,B16&lt;0.5),0.37,IF(AND(B23&gt;=28,B23&lt;48,B19&gt;=1.5,B26&lt;12,B17&gt;=12.5),0.4,IF(AND(B23&gt;=10,B23&lt;28,B19&lt;4.5,B14&lt;9.5,B26&gt;=1,B26&lt;7,B18&lt;0.5),0.43,IF(AND(B23&lt;10,B28&gt;=0.25,B18&lt;0.25),0.48,IF(AND(B23&gt;=18,B23&lt;28,B19&gt;=4.5,B19&lt;17.5,B25&gt;=3,B14&lt;9.5,B26&gt;=1,B26&lt;7,B18&lt;0.5),0.49,IF(AND(B23&gt;=10,B23&lt;28,B19&lt;17.5,B14&lt;9.5,B26&gt;=7,B27&gt;=1),0.49,IF(AND(B23&gt;=48,B23&lt;93,B25&lt;2),0.5,IF(AND(B23&gt;=28,B23&lt;40,B19&gt;=1.5,B17&lt;0.25),0.52,IF(AND(B23&gt;=10,B23&lt;28,B19&lt;17.5,B28&lt;1.5,B14&lt;9.5,B26&lt;7,B18&gt;=0.5),0.52,IF(AND(B23&gt;=48,B23&lt;93,B19&gt;=70,B19&lt;77.5,B28&lt;2.5,B25&gt;=2,B14&gt;=0.75,B20&lt;2),0.58,IF(AND(B23&gt;=28,B23&lt;48,B19&gt;=1.5,B26&gt;=12,B17&gt;=0.25),0.62,IF(AND(B23&gt;=48,B23&lt;63,B28&gt;=2.5,B25&gt;=2,B20&gt;=10,B24&gt;=5),0.62,IF(AND(B23&gt;=28,B23&lt;48,B19&gt;=1.5,B20&gt;=7,B26&lt;12,B17&gt;=0.25,B17&lt;12.5),0.65,IF(AND(B23&gt;=18,B23&lt;28,B19&gt;=4.5,B19&lt;17.5,B25&lt;3,B14&lt;9.5,B26&gt;=1,B26&lt;7,B18&lt;0.5),0.65,IF(AND(B23&gt;=40,B23&lt;48,B19&gt;=1.5,B17&lt;0.25),0.68,IF(AND(B23&gt;=28,B23&lt;48,B19&gt;=1.5,B20&lt;7,B26&lt;4,B17&gt;=0.25,B17&lt;12.5),0.68,IF(AND(B23&lt;10,B19&gt;=1.5,B28&lt;0.25,B18&lt;0.5,B16&gt;=0.5),0.68,IF(AND(B23&gt;=10,B23&lt;28,B19&lt;17.5,B28&gt;=1.5,B14&lt;9.5,B26&lt;7,B18&gt;=0.5,B21&gt;=0.5),0.7,IF(AND(B23&gt;=48,B23&lt;93,B19&lt;57.5,B28&lt;2.5,B25&gt;=2,B14&lt;0.75),0.7,IF(AND(B23&gt;=48,B23&lt;93,B19&gt;=57.5,B28&lt;2.5,B25&gt;=2,B14&lt;0.75,B21&lt;1.5),0.76,IF(AND(B23&gt;=28,B23&lt;48,B19&gt;=1.5,B20&lt;7,B26&gt;=4,B26&lt;12,B17&gt;=0.25,B17&lt;12.5),0.8,IF(AND(B23&gt;=48,B23&lt;63,B28&gt;=5.5,B25&gt;=2,B20&gt;=1.5,B24&lt;5),0.83,IF(AND(B23&gt;=48,B23&lt;63,B28&gt;=2.5,B25&gt;=2,B20&lt;10,B24&gt;=5),0.84,IF(AND(B23&gt;=10,B23&lt;18,B19&gt;=4.5,B19&lt;17.5,B14&lt;9.5,B26&gt;=1,B26&lt;7,B18&lt;0.5),0.86,IF(AND(B23&gt;=48,B23&lt;93,B19&lt;70,B28&lt;2.5,B25&gt;=2,B14&gt;=0.75,B20&lt;2),0.86,IF(AND(B23&gt;=48,B23&lt;93,B28&lt;2.5,B25&gt;=2,B14&gt;=0.75,B20&gt;=2,B22&gt;=2),0.89,IF(AND(B23&gt;=63,B23&lt;93,B19&gt;=25,B28&gt;=2.5,B25&gt;=2,B20&gt;=3),0.91,IF(AND(B23&gt;=48,B23&lt;93,B19&gt;=57.5,B28&lt;2.5,B25&gt;=2,B14&lt;0.75,B21&gt;=1.5,B21&lt;3),0.93,IF(AND(B23&gt;=10,B23&lt;28,B19&lt;17.5,B28&gt;=1.5,B14&lt;9.5,B26&lt;7,B18&gt;=0.5,B21&lt;0.5),0.99,IF(AND(B23&gt;=48,B23&lt;93,B28&lt;2.5,B25&gt;=2,B14&gt;=0.75,B20&gt;=2,B22&lt;2),1.01,IF(AND(B23&gt;=48,B23&lt;93,B19&gt;=77.5,B28&lt;2.5,B25&gt;=2,B14&gt;=0.75,B20&lt;2),1.02,IF(AND(B23&gt;=63,B23&lt;93,B28&gt;=2.5,B25&gt;=2,B20&lt;3,B22&lt;0.25),1.05,IF(AND(B23&gt;=48,B23&lt;63,B28&gt;=5.5,B25&gt;=2,B20&lt;1.5,B24&lt;5),1.07,IF(AND(B23&gt;=48,B23&lt;93,B19&gt;=57.5,B28&lt;2.5,B25&gt;=2,B14&lt;0.75,B21&gt;=3),1.09,IF(AND(B23&gt;=63,B23&lt;93,B19&lt;25,B28&gt;=2.5,B25&gt;=2,B20&gt;=3),1.09,IF(AND(B23&gt;=48,B23&lt;63,B28&gt;=2.5,B28&lt;5.5,B25&gt;=2,B24&lt;5),1.13,IF(AND(B23&gt;=93,B16&lt;0.75),1.19,IF(AND(B23&gt;=63,B23&lt;93,B28&gt;=2.5,B25&gt;=2,B20&lt;3,B22&gt;=0.25),1.22,IF(AND(B23&gt;=93,B17&gt;=0.55,B16&gt;=0.75),1.4,IF(AND(B23&gt;=10,B23&lt;28,B14&gt;=9.5),1.57,IF(AND(B23&gt;=93,B17&lt;0.55,B16&gt;=0.75),1.57,""))))))))))))))))))))))))))))))))))))))))))))))))</f>
        <v>0.4</v>
      </c>
      <c r="C85" s="13">
        <f t="shared" ref="C85:AO85" si="21">IF(AND(C23&lt;10,C19&lt;1.5,C28&lt;0.25),0.1,IF(AND(C23&lt;10,C19&gt;=1.5,C28&lt;0.25,C18&gt;=0.5),0.11,IF(AND(C23&gt;=10,C23&lt;28,C19&gt;=17.5,C14&lt;9.5),0.29,IF(AND(C23&gt;=10,C23&lt;28,C19&lt;17.5,C14&lt;9.5,C26&gt;=7,C27&lt;1),0.3,IF(AND(C23&gt;=28,C23&lt;48,C19&lt;1.5),0.31,IF(AND(C23&gt;=10,C23&lt;28,C19&lt;17.5,C14&lt;9.5,C26&lt;1,C18&lt;0.5),0.33,IF(AND(C23&lt;10,C28&gt;=0.25,C18&gt;=0.25),0.33,IF(AND(C23&lt;10,C19&gt;=1.5,C28&lt;0.25,C18&lt;0.5,C16&lt;0.5),0.37,IF(AND(C23&gt;=28,C23&lt;48,C19&gt;=1.5,C26&lt;12,C17&gt;=12.5),0.4,IF(AND(C23&gt;=10,C23&lt;28,C19&lt;4.5,C14&lt;9.5,C26&gt;=1,C26&lt;7,C18&lt;0.5),0.43,IF(AND(C23&lt;10,C28&gt;=0.25,C18&lt;0.25),0.48,IF(AND(C23&gt;=18,C23&lt;28,C19&gt;=4.5,C19&lt;17.5,C25&gt;=3,C14&lt;9.5,C26&gt;=1,C26&lt;7,C18&lt;0.5),0.49,IF(AND(C23&gt;=10,C23&lt;28,C19&lt;17.5,C14&lt;9.5,C26&gt;=7,C27&gt;=1),0.49,IF(AND(C23&gt;=48,C23&lt;93,C25&lt;2),0.5,IF(AND(C23&gt;=28,C23&lt;40,C19&gt;=1.5,C17&lt;0.25),0.52,IF(AND(C23&gt;=10,C23&lt;28,C19&lt;17.5,C28&lt;1.5,C14&lt;9.5,C26&lt;7,C18&gt;=0.5),0.52,IF(AND(C23&gt;=48,C23&lt;93,C19&gt;=70,C19&lt;77.5,C28&lt;2.5,C25&gt;=2,C14&gt;=0.75,C20&lt;2),0.58,IF(AND(C23&gt;=28,C23&lt;48,C19&gt;=1.5,C26&gt;=12,C17&gt;=0.25),0.62,IF(AND(C23&gt;=48,C23&lt;63,C28&gt;=2.5,C25&gt;=2,C20&gt;=10,C24&gt;=5),0.62,IF(AND(C23&gt;=28,C23&lt;48,C19&gt;=1.5,C20&gt;=7,C26&lt;12,C17&gt;=0.25,C17&lt;12.5),0.65,IF(AND(C23&gt;=18,C23&lt;28,C19&gt;=4.5,C19&lt;17.5,C25&lt;3,C14&lt;9.5,C26&gt;=1,C26&lt;7,C18&lt;0.5),0.65,IF(AND(C23&gt;=40,C23&lt;48,C19&gt;=1.5,C17&lt;0.25),0.68,IF(AND(C23&gt;=28,C23&lt;48,C19&gt;=1.5,C20&lt;7,C26&lt;4,C17&gt;=0.25,C17&lt;12.5),0.68,IF(AND(C23&lt;10,C19&gt;=1.5,C28&lt;0.25,C18&lt;0.5,C16&gt;=0.5),0.68,IF(AND(C23&gt;=10,C23&lt;28,C19&lt;17.5,C28&gt;=1.5,C14&lt;9.5,C26&lt;7,C18&gt;=0.5,C21&gt;=0.5),0.7,IF(AND(C23&gt;=48,C23&lt;93,C19&lt;57.5,C28&lt;2.5,C25&gt;=2,C14&lt;0.75),0.7,IF(AND(C23&gt;=48,C23&lt;93,C19&gt;=57.5,C28&lt;2.5,C25&gt;=2,C14&lt;0.75,C21&lt;1.5),0.76,IF(AND(C23&gt;=28,C23&lt;48,C19&gt;=1.5,C20&lt;7,C26&gt;=4,C26&lt;12,C17&gt;=0.25,C17&lt;12.5),0.8,IF(AND(C23&gt;=48,C23&lt;63,C28&gt;=5.5,C25&gt;=2,C20&gt;=1.5,C24&lt;5),0.83,IF(AND(C23&gt;=48,C23&lt;63,C28&gt;=2.5,C25&gt;=2,C20&lt;10,C24&gt;=5),0.84,IF(AND(C23&gt;=10,C23&lt;18,C19&gt;=4.5,C19&lt;17.5,C14&lt;9.5,C26&gt;=1,C26&lt;7,C18&lt;0.5),0.86,IF(AND(C23&gt;=48,C23&lt;93,C19&lt;70,C28&lt;2.5,C25&gt;=2,C14&gt;=0.75,C20&lt;2),0.86,IF(AND(C23&gt;=48,C23&lt;93,C28&lt;2.5,C25&gt;=2,C14&gt;=0.75,C20&gt;=2,C22&gt;=2),0.89,IF(AND(C23&gt;=63,C23&lt;93,C19&gt;=25,C28&gt;=2.5,C25&gt;=2,C20&gt;=3),0.91,IF(AND(C23&gt;=48,C23&lt;93,C19&gt;=57.5,C28&lt;2.5,C25&gt;=2,C14&lt;0.75,C21&gt;=1.5,C21&lt;3),0.93,IF(AND(C23&gt;=10,C23&lt;28,C19&lt;17.5,C28&gt;=1.5,C14&lt;9.5,C26&lt;7,C18&gt;=0.5,C21&lt;0.5),0.99,IF(AND(C23&gt;=48,C23&lt;93,C28&lt;2.5,C25&gt;=2,C14&gt;=0.75,C20&gt;=2,C22&lt;2),1.01,IF(AND(C23&gt;=48,C23&lt;93,C19&gt;=77.5,C28&lt;2.5,C25&gt;=2,C14&gt;=0.75,C20&lt;2),1.02,IF(AND(C23&gt;=63,C23&lt;93,C28&gt;=2.5,C25&gt;=2,C20&lt;3,C22&lt;0.25),1.05,IF(AND(C23&gt;=48,C23&lt;63,C28&gt;=5.5,C25&gt;=2,C20&lt;1.5,C24&lt;5),1.07,IF(AND(C23&gt;=48,C23&lt;93,C19&gt;=57.5,C28&lt;2.5,C25&gt;=2,C14&lt;0.75,C21&gt;=3),1.09,IF(AND(C23&gt;=63,C23&lt;93,C19&lt;25,C28&gt;=2.5,C25&gt;=2,C20&gt;=3),1.09,IF(AND(C23&gt;=48,C23&lt;63,C28&gt;=2.5,C28&lt;5.5,C25&gt;=2,C24&lt;5),1.13,IF(AND(C23&gt;=93,C16&lt;0.75),1.19,IF(AND(C23&gt;=63,C23&lt;93,C28&gt;=2.5,C25&gt;=2,C20&lt;3,C22&gt;=0.25),1.22,IF(AND(C23&gt;=93,C17&gt;=0.55,C16&gt;=0.75),1.4,IF(AND(C23&gt;=10,C23&lt;28,C14&gt;=9.5),1.57,IF(AND(C23&gt;=93,C17&lt;0.55,C16&gt;=0.75),1.57,""))))))))))))))))))))))))))))))))))))))))))))))))</f>
        <v>0.68</v>
      </c>
      <c r="D85" s="13">
        <f t="shared" si="21"/>
        <v>0.8</v>
      </c>
      <c r="E85" s="13">
        <f t="shared" si="21"/>
        <v>0.62</v>
      </c>
      <c r="F85" s="13">
        <f t="shared" si="21"/>
        <v>0.62</v>
      </c>
      <c r="G85" s="13">
        <f t="shared" si="21"/>
        <v>0.8</v>
      </c>
      <c r="H85" s="13">
        <f t="shared" si="21"/>
        <v>1.22</v>
      </c>
      <c r="I85" s="13">
        <f t="shared" si="21"/>
        <v>1.07</v>
      </c>
      <c r="J85" s="13">
        <f t="shared" si="21"/>
        <v>0.5</v>
      </c>
      <c r="K85" s="13">
        <f t="shared" si="21"/>
        <v>1.19</v>
      </c>
      <c r="L85" s="13">
        <f t="shared" si="21"/>
        <v>1.57</v>
      </c>
      <c r="M85" s="13">
        <f t="shared" si="21"/>
        <v>0.1</v>
      </c>
      <c r="N85" s="13">
        <f t="shared" si="21"/>
        <v>0.1</v>
      </c>
      <c r="O85" s="13">
        <f t="shared" si="21"/>
        <v>0.1</v>
      </c>
      <c r="P85" s="13">
        <f t="shared" si="21"/>
        <v>0.1</v>
      </c>
      <c r="Q85" s="13">
        <f t="shared" si="21"/>
        <v>0.1</v>
      </c>
      <c r="R85" s="13">
        <f t="shared" si="21"/>
        <v>0.1</v>
      </c>
      <c r="S85" s="13">
        <f t="shared" si="21"/>
        <v>0.1</v>
      </c>
      <c r="T85" s="13">
        <f t="shared" si="21"/>
        <v>0.1</v>
      </c>
      <c r="U85" s="13">
        <f t="shared" si="21"/>
        <v>0.1</v>
      </c>
      <c r="V85" s="13">
        <f t="shared" si="21"/>
        <v>0.1</v>
      </c>
      <c r="W85" s="13">
        <f t="shared" si="21"/>
        <v>0.1</v>
      </c>
      <c r="X85" s="13">
        <f t="shared" si="21"/>
        <v>0.1</v>
      </c>
      <c r="Y85" s="13">
        <f t="shared" si="21"/>
        <v>0.1</v>
      </c>
      <c r="Z85" s="13">
        <f t="shared" si="21"/>
        <v>0.1</v>
      </c>
      <c r="AA85" s="13">
        <f t="shared" si="21"/>
        <v>0.1</v>
      </c>
      <c r="AB85" s="13">
        <f t="shared" si="21"/>
        <v>0.1</v>
      </c>
      <c r="AC85" s="13">
        <f t="shared" si="21"/>
        <v>0.1</v>
      </c>
      <c r="AD85" s="13">
        <f t="shared" si="21"/>
        <v>0.1</v>
      </c>
      <c r="AE85" s="13">
        <f t="shared" si="21"/>
        <v>0.1</v>
      </c>
      <c r="AF85" s="13">
        <f t="shared" si="21"/>
        <v>0.1</v>
      </c>
      <c r="AG85" s="13">
        <f t="shared" si="21"/>
        <v>0.1</v>
      </c>
      <c r="AH85" s="13">
        <f t="shared" si="21"/>
        <v>0.1</v>
      </c>
      <c r="AI85" s="13">
        <f t="shared" si="21"/>
        <v>0.1</v>
      </c>
      <c r="AJ85" s="13">
        <f t="shared" si="21"/>
        <v>0.1</v>
      </c>
      <c r="AK85" s="13">
        <f t="shared" si="21"/>
        <v>0.1</v>
      </c>
      <c r="AL85" s="13">
        <f t="shared" si="21"/>
        <v>0.1</v>
      </c>
      <c r="AM85" s="13">
        <f t="shared" si="21"/>
        <v>0.1</v>
      </c>
      <c r="AN85" s="13">
        <f t="shared" si="21"/>
        <v>0.1</v>
      </c>
      <c r="AO85" s="13">
        <f t="shared" si="21"/>
        <v>0.1</v>
      </c>
    </row>
    <row r="86" spans="1:41" x14ac:dyDescent="0.35">
      <c r="A86" s="1" t="s">
        <v>53</v>
      </c>
      <c r="B86" s="13">
        <f>IF(AND(B23&lt;10,B28&lt;0.75,B19&lt;1.5,B24&gt;=1),0,IF(AND(B23&lt;10,B28&lt;0.75,B19&lt;1.5,B24&lt;1),0.17,IF(AND(B23&gt;=48,B23&lt;93,B28&gt;=7.5,B25&lt;3),0.23,IF(AND(B23&lt;10,B28&lt;0.75,B19&gt;=1.5),0.29,IF(AND(B23&gt;=10,B23&lt;28,B28&gt;=0.5,B26&lt;10,B14&lt;9.5,B19&lt;7,B24&lt;3),0.31,IF(AND(B23&gt;=28,B23&lt;48,B26&lt;2,B14&gt;=4),0.32,IF(AND(B23&lt;10,B28&gt;=1.5),0.34,IF(AND(B23&gt;=10,B23&lt;28,B14&lt;9.5,B19&gt;=7,B24&lt;3,B17&gt;=1.5),0.42,IF(AND(B23&gt;=10,B23&lt;28,B14&lt;9.5,B21&gt;=1.5,B24&gt;=3,B17&gt;=0.25),0.45,IF(AND(B23&gt;=10,B23&lt;28,B25&gt;=7,B14&lt;9.5,B19&gt;=7,B24&lt;3,B17&lt;1.5),0.45,IF(AND(B23&gt;=28,B23&lt;48,B26&gt;=2,B21&gt;=17.5,B16&lt;6.5),0.46,IF(AND(B23&gt;=10,B23&lt;28,B28&lt;0.5,B14&lt;9.5,B19&lt;7,B24&lt;3),0.48,IF(AND(B23&gt;=10,B23&lt;28,B28&gt;=0.5,B26&gt;=10,B14&lt;9.5,B19&lt;7,B24&lt;3),0.5,IF(AND(B23&lt;10,B28&gt;=0.75,B28&lt;1.5),0.52,IF(AND(B23&gt;=28,B23&lt;48,B26&lt;2,B14&lt;4),0.57,IF(AND(B23&gt;=48,B23&lt;63,B26&gt;=8,B25&gt;=3,B18&lt;0.25,B22&lt;2),0.6,IF(AND(B23&gt;=10,B23&lt;28,B25&lt;7,B14&lt;9.5,B19&gt;=7,B24&lt;3,B17&lt;1.5),0.64,IF(AND(B23&gt;=28,B23&lt;48,B28&gt;=2.5,B26&gt;=2,B21&lt;17.5,B16&lt;6.5),0.67,IF(AND(B23&gt;=10,B23&lt;28,B14&lt;9.5,B21&gt;=1.5,B24&gt;=3,B17&lt;0.25),0.68,IF(AND(B23&gt;=28,B23&lt;48,B28&lt;2.5,B26&gt;=2,B19&lt;27.5,B21&lt;17.5,B16&lt;6.5),0.7,IF(AND(B23&gt;=48,B23&lt;93,B28&lt;7.5,B25&lt;3,B14&lt;0.75,B21&lt;1.5,B22&lt;73),0.7,IF(AND(B23&gt;=10,B23&lt;28,B14&lt;9.5,B21&lt;1.5,B24&gt;=3,B16&lt;0.5),0.74,IF(AND(B23&gt;=48,B23&lt;93,B28&lt;7.5,B25&lt;3,B14&lt;0.75,B21&gt;=1.5,B18&gt;=20),0.79,IF(AND(B23&gt;=63,B23&lt;93,B26&gt;=8,B25&gt;=3,B18&lt;0.25,B22&lt;2),0.8,IF(AND(B23&gt;=48,B23&lt;93,B28&lt;7.5,B25&lt;3,B14&gt;=0.75,B18&gt;=2.5),0.82,IF(AND(B23&gt;=48,B23&lt;93,B28&lt;2.5,B26&lt;8,B25&gt;=3,B17&lt;3.5,B20&lt;2.5),0.82,IF(AND(B23&gt;=48,B23&lt;93,B26&gt;=8,B25&gt;=3,B18&lt;0.25,B22&gt;=2),0.84,IF(AND(B23&gt;=48,B23&lt;93,B28&gt;=2.5,B26&lt;8,B25&gt;=3,B25&lt;6,B19&gt;=42.5),0.86,IF(AND(B23&gt;=48,B23&lt;93,B28&gt;=2.5,B26&lt;8,B25&gt;=3,B25&lt;6,B19&lt;42.5,B21&gt;=12.5),0.89,IF(AND(B23&gt;=48,B23&lt;93,B28&lt;7.5,B25&lt;3,B14&lt;0.75,B21&lt;1.5,B22&gt;=73),0.89,IF(AND(B23&gt;=48,B23&lt;93,B26&gt;=8,B25&gt;=3,B18&gt;=0.25,B18&lt;12.5),0.89,IF(AND(B23&gt;=28,B23&lt;48,B28&lt;2.5,B26&gt;=2,B19&gt;=27.5,B21&lt;17.5,B16&lt;6.5),0.91,IF(AND(B23&gt;=28,B23&lt;48,B26&gt;=2,B16&gt;=6.5),0.91,IF(AND(B23&gt;=48,B23&lt;93,B28&lt;7.5,B25&lt;3,B14&gt;=0.75,B18&lt;2.5),0.99,IF(AND(B23&gt;=10,B23&lt;28,B14&lt;9.5,B21&lt;1.5,B24&gt;=3,B16&gt;=0.5),0.99,IF(AND(B23&gt;=48,B23&lt;93,B28&lt;2.5,B26&lt;8,B25&gt;=3,B17&gt;=3.5,B20&lt;2.5),0.99,IF(AND(B23&gt;=48,B23&lt;93,B28&lt;2.5,B26&lt;8,B25&gt;=3,B25&lt;7,B20&gt;=2.5),0.99,IF(AND(B23&gt;=48,B23&lt;93,B28&lt;7.5,B25&lt;3,B14&lt;0.75,B21&gt;=1.5,B18&lt;20),1.04,IF(AND(B23&gt;=48,B23&lt;93,B28&gt;=2.5,B26&lt;8,B25&gt;=3,B25&lt;6,B19&lt;42.5,B21&lt;12.5),1.1,IF(AND(B23&gt;=48,B23&lt;93,B28&gt;=2.5,B26&lt;6,B25&gt;=6),1.12,IF(AND(B23&gt;=93,B23&lt;98),1.14,IF(AND(B23&gt;=48,B23&lt;93,B26&gt;=8,B25&gt;=3,B18&gt;=12.5),1.15,IF(AND(B23&gt;=48,B23&lt;93,B28&lt;2.5,B26&lt;8,B25&gt;=7,B20&gt;=2.5),1.19,IF(AND(B23&gt;=48,B23&lt;93,B28&gt;=2.5,B26&gt;=6,B26&lt;8,B25&gt;=6),1.31,IF(AND(B23&gt;=10,B23&lt;28,B14&gt;=9.5),1.35,IF(AND(B23&gt;=98),1.4,""))))))))))))))))))))))))))))))))))))))))))))))</f>
        <v>0.46</v>
      </c>
      <c r="C86" s="13">
        <f t="shared" ref="C86:AO86" si="22">IF(AND(C23&lt;10,C28&lt;0.75,C19&lt;1.5,C24&gt;=1),0,IF(AND(C23&lt;10,C28&lt;0.75,C19&lt;1.5,C24&lt;1),0.17,IF(AND(C23&gt;=48,C23&lt;93,C28&gt;=7.5,C25&lt;3),0.23,IF(AND(C23&lt;10,C28&lt;0.75,C19&gt;=1.5),0.29,IF(AND(C23&gt;=10,C23&lt;28,C28&gt;=0.5,C26&lt;10,C14&lt;9.5,C19&lt;7,C24&lt;3),0.31,IF(AND(C23&gt;=28,C23&lt;48,C26&lt;2,C14&gt;=4),0.32,IF(AND(C23&lt;10,C28&gt;=1.5),0.34,IF(AND(C23&gt;=10,C23&lt;28,C14&lt;9.5,C19&gt;=7,C24&lt;3,C17&gt;=1.5),0.42,IF(AND(C23&gt;=10,C23&lt;28,C14&lt;9.5,C21&gt;=1.5,C24&gt;=3,C17&gt;=0.25),0.45,IF(AND(C23&gt;=10,C23&lt;28,C25&gt;=7,C14&lt;9.5,C19&gt;=7,C24&lt;3,C17&lt;1.5),0.45,IF(AND(C23&gt;=28,C23&lt;48,C26&gt;=2,C21&gt;=17.5,C16&lt;6.5),0.46,IF(AND(C23&gt;=10,C23&lt;28,C28&lt;0.5,C14&lt;9.5,C19&lt;7,C24&lt;3),0.48,IF(AND(C23&gt;=10,C23&lt;28,C28&gt;=0.5,C26&gt;=10,C14&lt;9.5,C19&lt;7,C24&lt;3),0.5,IF(AND(C23&lt;10,C28&gt;=0.75,C28&lt;1.5),0.52,IF(AND(C23&gt;=28,C23&lt;48,C26&lt;2,C14&lt;4),0.57,IF(AND(C23&gt;=48,C23&lt;63,C26&gt;=8,C25&gt;=3,C18&lt;0.25,C22&lt;2),0.6,IF(AND(C23&gt;=10,C23&lt;28,C25&lt;7,C14&lt;9.5,C19&gt;=7,C24&lt;3,C17&lt;1.5),0.64,IF(AND(C23&gt;=28,C23&lt;48,C28&gt;=2.5,C26&gt;=2,C21&lt;17.5,C16&lt;6.5),0.67,IF(AND(C23&gt;=10,C23&lt;28,C14&lt;9.5,C21&gt;=1.5,C24&gt;=3,C17&lt;0.25),0.68,IF(AND(C23&gt;=28,C23&lt;48,C28&lt;2.5,C26&gt;=2,C19&lt;27.5,C21&lt;17.5,C16&lt;6.5),0.7,IF(AND(C23&gt;=48,C23&lt;93,C28&lt;7.5,C25&lt;3,C14&lt;0.75,C21&lt;1.5,C22&lt;73),0.7,IF(AND(C23&gt;=10,C23&lt;28,C14&lt;9.5,C21&lt;1.5,C24&gt;=3,C16&lt;0.5),0.74,IF(AND(C23&gt;=48,C23&lt;93,C28&lt;7.5,C25&lt;3,C14&lt;0.75,C21&gt;=1.5,C18&gt;=20),0.79,IF(AND(C23&gt;=63,C23&lt;93,C26&gt;=8,C25&gt;=3,C18&lt;0.25,C22&lt;2),0.8,IF(AND(C23&gt;=48,C23&lt;93,C28&lt;7.5,C25&lt;3,C14&gt;=0.75,C18&gt;=2.5),0.82,IF(AND(C23&gt;=48,C23&lt;93,C28&lt;2.5,C26&lt;8,C25&gt;=3,C17&lt;3.5,C20&lt;2.5),0.82,IF(AND(C23&gt;=48,C23&lt;93,C26&gt;=8,C25&gt;=3,C18&lt;0.25,C22&gt;=2),0.84,IF(AND(C23&gt;=48,C23&lt;93,C28&gt;=2.5,C26&lt;8,C25&gt;=3,C25&lt;6,C19&gt;=42.5),0.86,IF(AND(C23&gt;=48,C23&lt;93,C28&gt;=2.5,C26&lt;8,C25&gt;=3,C25&lt;6,C19&lt;42.5,C21&gt;=12.5),0.89,IF(AND(C23&gt;=48,C23&lt;93,C28&lt;7.5,C25&lt;3,C14&lt;0.75,C21&lt;1.5,C22&gt;=73),0.89,IF(AND(C23&gt;=48,C23&lt;93,C26&gt;=8,C25&gt;=3,C18&gt;=0.25,C18&lt;12.5),0.89,IF(AND(C23&gt;=28,C23&lt;48,C28&lt;2.5,C26&gt;=2,C19&gt;=27.5,C21&lt;17.5,C16&lt;6.5),0.91,IF(AND(C23&gt;=28,C23&lt;48,C26&gt;=2,C16&gt;=6.5),0.91,IF(AND(C23&gt;=48,C23&lt;93,C28&lt;7.5,C25&lt;3,C14&gt;=0.75,C18&lt;2.5),0.99,IF(AND(C23&gt;=10,C23&lt;28,C14&lt;9.5,C21&lt;1.5,C24&gt;=3,C16&gt;=0.5),0.99,IF(AND(C23&gt;=48,C23&lt;93,C28&lt;2.5,C26&lt;8,C25&gt;=3,C17&gt;=3.5,C20&lt;2.5),0.99,IF(AND(C23&gt;=48,C23&lt;93,C28&lt;2.5,C26&lt;8,C25&gt;=3,C25&lt;7,C20&gt;=2.5),0.99,IF(AND(C23&gt;=48,C23&lt;93,C28&lt;7.5,C25&lt;3,C14&lt;0.75,C21&gt;=1.5,C18&lt;20),1.04,IF(AND(C23&gt;=48,C23&lt;93,C28&gt;=2.5,C26&lt;8,C25&gt;=3,C25&lt;6,C19&lt;42.5,C21&lt;12.5),1.1,IF(AND(C23&gt;=48,C23&lt;93,C28&gt;=2.5,C26&lt;6,C25&gt;=6),1.12,IF(AND(C23&gt;=93,C23&lt;98),1.14,IF(AND(C23&gt;=48,C23&lt;93,C26&gt;=8,C25&gt;=3,C18&gt;=12.5),1.15,IF(AND(C23&gt;=48,C23&lt;93,C28&lt;2.5,C26&lt;8,C25&gt;=7,C20&gt;=2.5),1.19,IF(AND(C23&gt;=48,C23&lt;93,C28&gt;=2.5,C26&gt;=6,C26&lt;8,C25&gt;=6),1.31,IF(AND(C23&gt;=10,C23&lt;28,C14&gt;=9.5),1.35,IF(AND(C23&gt;=98),1.4,""))))))))))))))))))))))))))))))))))))))))))))))</f>
        <v>0.67</v>
      </c>
      <c r="D86" s="13">
        <f t="shared" si="22"/>
        <v>0.67</v>
      </c>
      <c r="E86" s="13">
        <f t="shared" si="22"/>
        <v>0.67</v>
      </c>
      <c r="F86" s="13">
        <f t="shared" si="22"/>
        <v>0.67</v>
      </c>
      <c r="G86" s="13">
        <f t="shared" si="22"/>
        <v>0.67</v>
      </c>
      <c r="H86" s="13">
        <f t="shared" si="22"/>
        <v>1.1499999999999999</v>
      </c>
      <c r="I86" s="13">
        <f t="shared" si="22"/>
        <v>0.89</v>
      </c>
      <c r="J86" s="13">
        <f t="shared" si="22"/>
        <v>0.23</v>
      </c>
      <c r="K86" s="13">
        <f t="shared" si="22"/>
        <v>1.4</v>
      </c>
      <c r="L86" s="13">
        <f t="shared" si="22"/>
        <v>1.4</v>
      </c>
      <c r="M86" s="13">
        <f t="shared" si="22"/>
        <v>0.17</v>
      </c>
      <c r="N86" s="13">
        <f t="shared" si="22"/>
        <v>0.17</v>
      </c>
      <c r="O86" s="13">
        <f t="shared" si="22"/>
        <v>0.17</v>
      </c>
      <c r="P86" s="13">
        <f t="shared" si="22"/>
        <v>0.17</v>
      </c>
      <c r="Q86" s="13">
        <f t="shared" si="22"/>
        <v>0.17</v>
      </c>
      <c r="R86" s="13">
        <f t="shared" si="22"/>
        <v>0.17</v>
      </c>
      <c r="S86" s="13">
        <f t="shared" si="22"/>
        <v>0.17</v>
      </c>
      <c r="T86" s="13">
        <f t="shared" si="22"/>
        <v>0.17</v>
      </c>
      <c r="U86" s="13">
        <f t="shared" si="22"/>
        <v>0.17</v>
      </c>
      <c r="V86" s="13">
        <f t="shared" si="22"/>
        <v>0.17</v>
      </c>
      <c r="W86" s="13">
        <f t="shared" si="22"/>
        <v>0.17</v>
      </c>
      <c r="X86" s="13">
        <f t="shared" si="22"/>
        <v>0.17</v>
      </c>
      <c r="Y86" s="13">
        <f t="shared" si="22"/>
        <v>0.17</v>
      </c>
      <c r="Z86" s="13">
        <f t="shared" si="22"/>
        <v>0.17</v>
      </c>
      <c r="AA86" s="13">
        <f t="shared" si="22"/>
        <v>0.17</v>
      </c>
      <c r="AB86" s="13">
        <f t="shared" si="22"/>
        <v>0.17</v>
      </c>
      <c r="AC86" s="13">
        <f t="shared" si="22"/>
        <v>0.17</v>
      </c>
      <c r="AD86" s="13">
        <f t="shared" si="22"/>
        <v>0.17</v>
      </c>
      <c r="AE86" s="13">
        <f t="shared" si="22"/>
        <v>0.17</v>
      </c>
      <c r="AF86" s="13">
        <f t="shared" si="22"/>
        <v>0.17</v>
      </c>
      <c r="AG86" s="13">
        <f t="shared" si="22"/>
        <v>0.17</v>
      </c>
      <c r="AH86" s="13">
        <f t="shared" si="22"/>
        <v>0.17</v>
      </c>
      <c r="AI86" s="13">
        <f t="shared" si="22"/>
        <v>0.17</v>
      </c>
      <c r="AJ86" s="13">
        <f t="shared" si="22"/>
        <v>0.17</v>
      </c>
      <c r="AK86" s="13">
        <f t="shared" si="22"/>
        <v>0.17</v>
      </c>
      <c r="AL86" s="13">
        <f t="shared" si="22"/>
        <v>0.17</v>
      </c>
      <c r="AM86" s="13">
        <f t="shared" si="22"/>
        <v>0.17</v>
      </c>
      <c r="AN86" s="13">
        <f t="shared" si="22"/>
        <v>0.17</v>
      </c>
      <c r="AO86" s="13">
        <f t="shared" si="22"/>
        <v>0.17</v>
      </c>
    </row>
    <row r="87" spans="1:41" x14ac:dyDescent="0.35">
      <c r="A87" s="1" t="s">
        <v>54</v>
      </c>
      <c r="B87" s="13">
        <f>IF(AND(B23&gt;=9,B23&lt;28,B19&gt;=22.5),0,IF(AND(B23&lt;9,B19&gt;=1.5,B16&lt;0.75,B14&lt;0.5,B27&gt;=2),0.05,IF(AND(B23&lt;9,B19&lt;1.5,B24&lt;2),0.11,IF(AND(B23&gt;=28,B23&lt;48,B19&lt;3.5,B14&gt;=30),0.23,IF(AND(B23&lt;9,B19&gt;=1.5,B16&lt;0.75,B14&gt;=0.5,B27&gt;=2),0.29,IF(AND(B23&lt;9,B19&lt;1.5,B24&gt;=2),0.3,IF(AND(B23&gt;=9,B23&lt;28,B20&lt;0.5,B19&lt;8),0.3,IF(AND(B23&gt;=9,B23&lt;28,B20&gt;=0.5,B19&lt;3.5,B18&lt;7.5),0.34,IF(AND(B23&lt;9,B19&gt;=1.5,B16&lt;0.75,B27&lt;2),0.35,IF(AND(B23&gt;=9,B23&lt;28,B20&gt;=0.5,B19&gt;=3.5,B19&lt;22.5,B25&gt;=3,B27&gt;=3),0.38,IF(AND(B23&gt;=48,B23&lt;93,B20&lt;8.5,B25&lt;5,B28&gt;=8.5),0.4,IF(AND(B23&gt;=9,B23&lt;28,B20&lt;0.5,B19&gt;=8,B19&lt;22.5,B28&lt;2.5),0.41,IF(AND(B23&gt;=9,B23&lt;28,B20&gt;=0.5,B19&gt;=3.5,B19&lt;9.5,B25&gt;=3,B27&lt;3),0.49,IF(AND(B23&gt;=28,B23&lt;48,B20&gt;=15,B19&gt;=3.5,B16&lt;6.5),0.49,IF(AND(B23&gt;=28,B23&lt;48,B19&lt;3.5,B14&lt;30),0.5,IF(AND(B23&gt;=28,B23&lt;48,B20&lt;15,B19&gt;=3.5,B16&lt;5.5,B26&gt;=5,B17&lt;0.25,B22&lt;18),0.54,IF(AND(B23&lt;9,B19&gt;=1.5,B16&gt;=0.75),0.54,IF(AND(B23&gt;=28,B23&lt;48,B20&lt;15,B19&gt;=3.5,B16&gt;=5.5,B16&lt;6.5,B22&lt;18),0.55,IF(AND(B23&gt;=48,B23&lt;68,B20&lt;8.5,B25&gt;=10,B18&lt;0.5),0.58,IF(AND(B23&gt;=9,B23&lt;28,B20&gt;=0.5,B19&lt;3.5,B18&gt;=7.5),0.58,IF(AND(B23&gt;=9,B23&lt;28,B20&lt;0.5,B19&gt;=8,B19&lt;22.5,B28&gt;=2.5),0.6,IF(AND(B23&gt;=9,B23&lt;28,B20&gt;=0.5,B19&gt;=7.5,B19&lt;22.5,B25&lt;3),0.6,IF(AND(B23&gt;=48,B23&lt;93,B20&gt;=8.5,B21&gt;=8),0.68,IF(AND(B23&gt;=28,B23&lt;48,B20&lt;15,B19&gt;=3.5,B16&lt;5.5,B26&gt;=5,B17&gt;=0.25,B22&lt;18),0.69,IF(AND(B23&gt;=48,B23&lt;73,B20&lt;0.25,B25&lt;5,B28&lt;8.5,B14&lt;0.25),0.72,IF(AND(B23&gt;=73,B23&lt;93,B20&lt;8.5,B25&lt;5,B28&lt;8.5,B14&lt;3,B26&lt;1),0.72,IF(AND(B23&gt;=28,B23&lt;48,B20&lt;15,B19&gt;=3.5,B16&lt;5.5,B26&lt;5,B22&lt;18),0.77,IF(AND(B23&gt;=28,B23&lt;48,B20&lt;15,B19&gt;=3.5,B16&lt;6.5,B22&gt;=18),0.8,IF(AND(B23&gt;=9,B23&lt;28,B20&gt;=0.5,B19&gt;=9.5,B19&lt;22.5,B25&gt;=3,B27&lt;3),0.8,IF(AND(B23&gt;=48,B23&lt;68,B20&lt;8.5,B25&gt;=5,B25&lt;10,B18&lt;0.5),0.85,IF(AND(B23&gt;=48,B23&lt;73,B20&lt;0.25,B25&lt;5,B28&lt;8.5,B14&gt;=0.25),0.86,IF(AND(B23&gt;=48,B23&lt;68,B20&lt;8.5,B25&gt;=5,B18&gt;=0.5,B17&gt;=0.5),0.87,IF(AND(B23&gt;=9,B23&lt;28,B20&gt;=0.5,B19&gt;=3.5,B19&lt;7.5,B25&lt;3),0.89,IF(AND(B23&gt;=28,B23&lt;48,B19&gt;=3.5,B16&gt;=6.5),0.89,IF(AND(B23&gt;=48,B23&lt;73,B20&gt;=0.25,B20&lt;8.5,B25&lt;5,B28&lt;8.5),0.9,IF(AND(B23&gt;=73,B23&lt;93,B20&lt;8.5,B25&lt;5,B28&lt;8.5,B26&gt;=1),0.96,IF(AND(B23&gt;=48,B23&lt;68,B20&lt;8.5,B25&gt;=5,B18&gt;=0.5,B17&lt;0.5),1.01,IF(AND(B23&gt;=73,B23&lt;93,B20&lt;8.5,B25&lt;5,B28&lt;8.5,B14&gt;=3,B26&lt;1),1.02,IF(AND(B23&gt;=48,B23&lt;93,B20&gt;=8.5,B25&lt;8,B21&lt;8),1.07,IF(AND(B23&gt;=93,B23&lt;98),1.18,IF(AND(B23&gt;=68,B23&lt;93,B20&lt;8.5,B25&gt;=5),1.19,IF(AND(B23&gt;=98,B17&gt;=1.5),1.28,IF(AND(B23&gt;=48,B23&lt;93,B20&gt;=8.5,B25&gt;=8,B21&lt;8),1.34,IF(AND(B23&gt;=98,B17&lt;1.5),1.42,""))))))))))))))))))))))))))))))))))))))))))))</f>
        <v>0.69</v>
      </c>
      <c r="C87" s="13">
        <f t="shared" ref="C87:AO87" si="23">IF(AND(C23&gt;=9,C23&lt;28,C19&gt;=22.5),0,IF(AND(C23&lt;9,C19&gt;=1.5,C16&lt;0.75,C14&lt;0.5,C27&gt;=2),0.05,IF(AND(C23&lt;9,C19&lt;1.5,C24&lt;2),0.11,IF(AND(C23&gt;=28,C23&lt;48,C19&lt;3.5,C14&gt;=30),0.23,IF(AND(C23&lt;9,C19&gt;=1.5,C16&lt;0.75,C14&gt;=0.5,C27&gt;=2),0.29,IF(AND(C23&lt;9,C19&lt;1.5,C24&gt;=2),0.3,IF(AND(C23&gt;=9,C23&lt;28,C20&lt;0.5,C19&lt;8),0.3,IF(AND(C23&gt;=9,C23&lt;28,C20&gt;=0.5,C19&lt;3.5,C18&lt;7.5),0.34,IF(AND(C23&lt;9,C19&gt;=1.5,C16&lt;0.75,C27&lt;2),0.35,IF(AND(C23&gt;=9,C23&lt;28,C20&gt;=0.5,C19&gt;=3.5,C19&lt;22.5,C25&gt;=3,C27&gt;=3),0.38,IF(AND(C23&gt;=48,C23&lt;93,C20&lt;8.5,C25&lt;5,C28&gt;=8.5),0.4,IF(AND(C23&gt;=9,C23&lt;28,C20&lt;0.5,C19&gt;=8,C19&lt;22.5,C28&lt;2.5),0.41,IF(AND(C23&gt;=9,C23&lt;28,C20&gt;=0.5,C19&gt;=3.5,C19&lt;9.5,C25&gt;=3,C27&lt;3),0.49,IF(AND(C23&gt;=28,C23&lt;48,C20&gt;=15,C19&gt;=3.5,C16&lt;6.5),0.49,IF(AND(C23&gt;=28,C23&lt;48,C19&lt;3.5,C14&lt;30),0.5,IF(AND(C23&gt;=28,C23&lt;48,C20&lt;15,C19&gt;=3.5,C16&lt;5.5,C26&gt;=5,C17&lt;0.25,C22&lt;18),0.54,IF(AND(C23&lt;9,C19&gt;=1.5,C16&gt;=0.75),0.54,IF(AND(C23&gt;=28,C23&lt;48,C20&lt;15,C19&gt;=3.5,C16&gt;=5.5,C16&lt;6.5,C22&lt;18),0.55,IF(AND(C23&gt;=48,C23&lt;68,C20&lt;8.5,C25&gt;=10,C18&lt;0.5),0.58,IF(AND(C23&gt;=9,C23&lt;28,C20&gt;=0.5,C19&lt;3.5,C18&gt;=7.5),0.58,IF(AND(C23&gt;=9,C23&lt;28,C20&lt;0.5,C19&gt;=8,C19&lt;22.5,C28&gt;=2.5),0.6,IF(AND(C23&gt;=9,C23&lt;28,C20&gt;=0.5,C19&gt;=7.5,C19&lt;22.5,C25&lt;3),0.6,IF(AND(C23&gt;=48,C23&lt;93,C20&gt;=8.5,C21&gt;=8),0.68,IF(AND(C23&gt;=28,C23&lt;48,C20&lt;15,C19&gt;=3.5,C16&lt;5.5,C26&gt;=5,C17&gt;=0.25,C22&lt;18),0.69,IF(AND(C23&gt;=48,C23&lt;73,C20&lt;0.25,C25&lt;5,C28&lt;8.5,C14&lt;0.25),0.72,IF(AND(C23&gt;=73,C23&lt;93,C20&lt;8.5,C25&lt;5,C28&lt;8.5,C14&lt;3,C26&lt;1),0.72,IF(AND(C23&gt;=28,C23&lt;48,C20&lt;15,C19&gt;=3.5,C16&lt;5.5,C26&lt;5,C22&lt;18),0.77,IF(AND(C23&gt;=28,C23&lt;48,C20&lt;15,C19&gt;=3.5,C16&lt;6.5,C22&gt;=18),0.8,IF(AND(C23&gt;=9,C23&lt;28,C20&gt;=0.5,C19&gt;=9.5,C19&lt;22.5,C25&gt;=3,C27&lt;3),0.8,IF(AND(C23&gt;=48,C23&lt;68,C20&lt;8.5,C25&gt;=5,C25&lt;10,C18&lt;0.5),0.85,IF(AND(C23&gt;=48,C23&lt;73,C20&lt;0.25,C25&lt;5,C28&lt;8.5,C14&gt;=0.25),0.86,IF(AND(C23&gt;=48,C23&lt;68,C20&lt;8.5,C25&gt;=5,C18&gt;=0.5,C17&gt;=0.5),0.87,IF(AND(C23&gt;=9,C23&lt;28,C20&gt;=0.5,C19&gt;=3.5,C19&lt;7.5,C25&lt;3),0.89,IF(AND(C23&gt;=28,C23&lt;48,C19&gt;=3.5,C16&gt;=6.5),0.89,IF(AND(C23&gt;=48,C23&lt;73,C20&gt;=0.25,C20&lt;8.5,C25&lt;5,C28&lt;8.5),0.9,IF(AND(C23&gt;=73,C23&lt;93,C20&lt;8.5,C25&lt;5,C28&lt;8.5,C26&gt;=1),0.96,IF(AND(C23&gt;=48,C23&lt;68,C20&lt;8.5,C25&gt;=5,C18&gt;=0.5,C17&lt;0.5),1.01,IF(AND(C23&gt;=73,C23&lt;93,C20&lt;8.5,C25&lt;5,C28&lt;8.5,C14&gt;=3,C26&lt;1),1.02,IF(AND(C23&gt;=48,C23&lt;93,C20&gt;=8.5,C25&lt;8,C21&lt;8),1.07,IF(AND(C23&gt;=93,C23&lt;98),1.18,IF(AND(C23&gt;=68,C23&lt;93,C20&lt;8.5,C25&gt;=5),1.19,IF(AND(C23&gt;=98,C17&gt;=1.5),1.28,IF(AND(C23&gt;=48,C23&lt;93,C20&gt;=8.5,C25&gt;=8,C21&lt;8),1.34,IF(AND(C23&gt;=98,C17&lt;1.5),1.42,""))))))))))))))))))))))))))))))))))))))))))))</f>
        <v>0.54</v>
      </c>
      <c r="D87" s="13">
        <f t="shared" si="23"/>
        <v>0.8</v>
      </c>
      <c r="E87" s="13">
        <f t="shared" si="23"/>
        <v>0.69</v>
      </c>
      <c r="F87" s="13">
        <f t="shared" si="23"/>
        <v>0.69</v>
      </c>
      <c r="G87" s="13">
        <f t="shared" si="23"/>
        <v>0.69</v>
      </c>
      <c r="H87" s="13">
        <f t="shared" si="23"/>
        <v>1.19</v>
      </c>
      <c r="I87" s="13">
        <f t="shared" si="23"/>
        <v>1.01</v>
      </c>
      <c r="J87" s="13">
        <f t="shared" si="23"/>
        <v>0.4</v>
      </c>
      <c r="K87" s="13">
        <f t="shared" si="23"/>
        <v>1.28</v>
      </c>
      <c r="L87" s="13">
        <f t="shared" si="23"/>
        <v>1.42</v>
      </c>
      <c r="M87" s="13">
        <f t="shared" si="23"/>
        <v>0.11</v>
      </c>
      <c r="N87" s="13">
        <f t="shared" si="23"/>
        <v>0.11</v>
      </c>
      <c r="O87" s="13">
        <f t="shared" si="23"/>
        <v>0.11</v>
      </c>
      <c r="P87" s="13">
        <f t="shared" si="23"/>
        <v>0.11</v>
      </c>
      <c r="Q87" s="13">
        <f t="shared" si="23"/>
        <v>0.11</v>
      </c>
      <c r="R87" s="13">
        <f t="shared" si="23"/>
        <v>0.11</v>
      </c>
      <c r="S87" s="13">
        <f t="shared" si="23"/>
        <v>0.11</v>
      </c>
      <c r="T87" s="13">
        <f t="shared" si="23"/>
        <v>0.11</v>
      </c>
      <c r="U87" s="13">
        <f t="shared" si="23"/>
        <v>0.11</v>
      </c>
      <c r="V87" s="13">
        <f t="shared" si="23"/>
        <v>0.11</v>
      </c>
      <c r="W87" s="13">
        <f t="shared" si="23"/>
        <v>0.11</v>
      </c>
      <c r="X87" s="13">
        <f t="shared" si="23"/>
        <v>0.11</v>
      </c>
      <c r="Y87" s="13">
        <f t="shared" si="23"/>
        <v>0.11</v>
      </c>
      <c r="Z87" s="13">
        <f t="shared" si="23"/>
        <v>0.11</v>
      </c>
      <c r="AA87" s="13">
        <f t="shared" si="23"/>
        <v>0.11</v>
      </c>
      <c r="AB87" s="13">
        <f t="shared" si="23"/>
        <v>0.11</v>
      </c>
      <c r="AC87" s="13">
        <f t="shared" si="23"/>
        <v>0.11</v>
      </c>
      <c r="AD87" s="13">
        <f t="shared" si="23"/>
        <v>0.11</v>
      </c>
      <c r="AE87" s="13">
        <f t="shared" si="23"/>
        <v>0.11</v>
      </c>
      <c r="AF87" s="13">
        <f t="shared" si="23"/>
        <v>0.11</v>
      </c>
      <c r="AG87" s="13">
        <f t="shared" si="23"/>
        <v>0.11</v>
      </c>
      <c r="AH87" s="13">
        <f t="shared" si="23"/>
        <v>0.11</v>
      </c>
      <c r="AI87" s="13">
        <f t="shared" si="23"/>
        <v>0.11</v>
      </c>
      <c r="AJ87" s="13">
        <f t="shared" si="23"/>
        <v>0.11</v>
      </c>
      <c r="AK87" s="13">
        <f t="shared" si="23"/>
        <v>0.11</v>
      </c>
      <c r="AL87" s="13">
        <f t="shared" si="23"/>
        <v>0.11</v>
      </c>
      <c r="AM87" s="13">
        <f t="shared" si="23"/>
        <v>0.11</v>
      </c>
      <c r="AN87" s="13">
        <f t="shared" si="23"/>
        <v>0.11</v>
      </c>
      <c r="AO87" s="13">
        <f t="shared" si="23"/>
        <v>0.11</v>
      </c>
    </row>
    <row r="88" spans="1:41" x14ac:dyDescent="0.35">
      <c r="A88" s="1" t="s">
        <v>55</v>
      </c>
      <c r="B88" s="13">
        <f>IF(AND(B23&lt;10,B19&gt;=1.5,B28&lt;0.75,B18&gt;=0.5),0.05,IF(AND(B23&lt;10,B19&lt;1.5,B28&lt;0.75,B24&lt;2),0.074,IF(AND(B23&gt;=10,B23&lt;23,B19&gt;=12.5,B20&gt;=0.5),0.226,IF(AND(B23&gt;=43,B23&lt;93,B25&lt;3,B28&gt;=7.5),0.226,IF(AND(B23&lt;10,B19&lt;1.5,B28&lt;0.75,B24&gt;=2),0.235,IF(AND(B23&gt;=23,B23&lt;43,B26&lt;6,B16&gt;=0.25,B16&lt;3.5),0.24,IF(AND(B23&lt;10,B28&gt;=1.5),0.322,IF(AND(B23&lt;10,B19&gt;=1.5,B28&lt;0.75,B18&lt;0.5),0.332,IF(AND(B23&gt;=10,B23&lt;23,B19&gt;=12.5,B20&lt;0.5),0.402,IF(AND(B23&gt;=10,B23&lt;23,B19&lt;12.5,B21&gt;=1.5,B14&lt;4.5),0.44,IF(AND(B23&gt;=10,B23&lt;23,B19&lt;12.5,B21&lt;1.5,B17&gt;=0.25),0.449,IF(AND(B23&gt;=23,B23&lt;43,B21&lt;0.5,B26&lt;6,B16&lt;0.25,B20&gt;=0.25),0.453,IF(AND(B23&lt;10,B28&gt;=0.75,B28&lt;1.5),0.472,IF(AND(B23&gt;=23,B23&lt;43,B26&gt;=6,B16&lt;3.5,B27&gt;=3),0.522,IF(AND(B23&gt;=43,B23&lt;68,B25&gt;=10,B26&gt;=8,B18&lt;16,B24&lt;5),0.524,IF(AND(B23&gt;=43,B23&lt;68,B25&gt;=3,B18&gt;=16),0.552,IF(AND(B23&gt;=23,B23&lt;43,B21&gt;=0.5,B26&lt;6,B16&lt;0.25,B20&gt;=0.25),0.577,IF(AND(B23&gt;=10,B23&lt;23,B19&lt;12.5,B21&gt;=1.5,B14&gt;=4.5),0.59,IF(AND(B23&gt;=43,B23&lt;68,B25&gt;=3,B18&lt;16,B24&gt;=5,B16&gt;=4.5),0.606,IF(AND(B23&gt;=18,B23&lt;23,B19&lt;12.5,B21&lt;1.5,B17&lt;0.25),0.64,IF(AND(B23&gt;=43,B23&lt;93,B25&lt;3,B21&lt;1.5,B28&lt;7.5,B17&lt;1.25),0.675,IF(AND(B23&gt;=43,B23&lt;50,B25&lt;3,B28&lt;7.5,B17&gt;=1.25),0.695,IF(AND(B23&gt;=23,B23&lt;43,B26&gt;=6,B16&lt;3.5,B27&lt;3),0.71,IF(AND(B23&gt;=43,B23&lt;93,B25&lt;3,B19&lt;47.5,B21&gt;=1.5,B28&lt;7.5,B17&lt;1.25),0.714,IF(AND(B23&gt;=23,B23&lt;43,B16&gt;=3.5,B22&gt;=3),0.729,IF(AND(B23&gt;=23,B23&lt;43,B26&lt;6,B16&lt;0.25,B20&lt;0.25),0.775,IF(AND(B23&gt;=43,B23&lt;68,B25&gt;=3,B26&lt;8,B18&gt;=6.5,B18&lt;16,B24&lt;5),0.785,IF(AND(B23&gt;=43,B23&lt;68,B25&gt;=3,B18&lt;16,B24&gt;=5,B16&lt;4.5),0.804,IF(AND(B23&gt;=43,B23&lt;68,B25&gt;=3,B25&lt;10,B26&gt;=8,B18&lt;8,B24&lt;5),0.82,IF(AND(B23&gt;=68,B23&lt;93,B25&gt;=3,B21&lt;0.5),0.836,IF(AND(B23&gt;=10,B23&lt;18,B19&lt;12.5,B21&lt;1.5,B17&lt;0.25),0.856,IF(AND(B23&gt;=43,B23&lt;68,B25&gt;=3,B25&lt;10,B26&gt;=8,B18&gt;=8,B18&lt;16,B24&lt;5),0.945,IF(AND(B23&gt;=43,B23&lt;68,B25&gt;=3,B19&gt;=25,B26&lt;8,B18&lt;6.5,B24&lt;5),0.956,IF(AND(B23&gt;=43,B23&lt;93,B25&lt;3,B19&gt;=47.5,B21&gt;=1.5,B28&lt;7.5,B17&lt;1.25),0.963,IF(AND(B23&gt;=50,B23&lt;93,B25&lt;3,B28&lt;7.5,B17&gt;=1.25),0.97,IF(AND(B23&gt;=68,B23&lt;93,B25&gt;=3,B21&gt;=0.5),1.092,IF(AND(B23&gt;=93,B23&lt;98),1.132,IF(AND(B23&gt;=43,B23&lt;68,B25&gt;=3,B19&lt;25,B26&lt;8,B18&lt;6.5,B24&lt;5),1.143,IF(AND(B23&gt;=98),1.407,IF(AND(B23&gt;=23,B23&lt;43,B16&gt;=3.5,B22&lt;3),1.458,""))))))))))))))))))))))))))))))))))))))))</f>
        <v>0.24</v>
      </c>
      <c r="C88" s="13">
        <f t="shared" ref="C88:AO88" si="24">IF(AND(C23&lt;10,C19&gt;=1.5,C28&lt;0.75,C18&gt;=0.5),0.05,IF(AND(C23&lt;10,C19&lt;1.5,C28&lt;0.75,C24&lt;2),0.074,IF(AND(C23&gt;=10,C23&lt;23,C19&gt;=12.5,C20&gt;=0.5),0.226,IF(AND(C23&gt;=43,C23&lt;93,C25&lt;3,C28&gt;=7.5),0.226,IF(AND(C23&lt;10,C19&lt;1.5,C28&lt;0.75,C24&gt;=2),0.235,IF(AND(C23&gt;=23,C23&lt;43,C26&lt;6,C16&gt;=0.25,C16&lt;3.5),0.24,IF(AND(C23&lt;10,C28&gt;=1.5),0.322,IF(AND(C23&lt;10,C19&gt;=1.5,C28&lt;0.75,C18&lt;0.5),0.332,IF(AND(C23&gt;=10,C23&lt;23,C19&gt;=12.5,C20&lt;0.5),0.402,IF(AND(C23&gt;=10,C23&lt;23,C19&lt;12.5,C21&gt;=1.5,C14&lt;4.5),0.44,IF(AND(C23&gt;=10,C23&lt;23,C19&lt;12.5,C21&lt;1.5,C17&gt;=0.25),0.449,IF(AND(C23&gt;=23,C23&lt;43,C21&lt;0.5,C26&lt;6,C16&lt;0.25,C20&gt;=0.25),0.453,IF(AND(C23&lt;10,C28&gt;=0.75,C28&lt;1.5),0.472,IF(AND(C23&gt;=23,C23&lt;43,C26&gt;=6,C16&lt;3.5,C27&gt;=3),0.522,IF(AND(C23&gt;=43,C23&lt;68,C25&gt;=10,C26&gt;=8,C18&lt;16,C24&lt;5),0.524,IF(AND(C23&gt;=43,C23&lt;68,C25&gt;=3,C18&gt;=16),0.552,IF(AND(C23&gt;=23,C23&lt;43,C21&gt;=0.5,C26&lt;6,C16&lt;0.25,C20&gt;=0.25),0.577,IF(AND(C23&gt;=10,C23&lt;23,C19&lt;12.5,C21&gt;=1.5,C14&gt;=4.5),0.59,IF(AND(C23&gt;=43,C23&lt;68,C25&gt;=3,C18&lt;16,C24&gt;=5,C16&gt;=4.5),0.606,IF(AND(C23&gt;=18,C23&lt;23,C19&lt;12.5,C21&lt;1.5,C17&lt;0.25),0.64,IF(AND(C23&gt;=43,C23&lt;93,C25&lt;3,C21&lt;1.5,C28&lt;7.5,C17&lt;1.25),0.675,IF(AND(C23&gt;=43,C23&lt;50,C25&lt;3,C28&lt;7.5,C17&gt;=1.25),0.695,IF(AND(C23&gt;=23,C23&lt;43,C26&gt;=6,C16&lt;3.5,C27&lt;3),0.71,IF(AND(C23&gt;=43,C23&lt;93,C25&lt;3,C19&lt;47.5,C21&gt;=1.5,C28&lt;7.5,C17&lt;1.25),0.714,IF(AND(C23&gt;=23,C23&lt;43,C16&gt;=3.5,C22&gt;=3),0.729,IF(AND(C23&gt;=23,C23&lt;43,C26&lt;6,C16&lt;0.25,C20&lt;0.25),0.775,IF(AND(C23&gt;=43,C23&lt;68,C25&gt;=3,C26&lt;8,C18&gt;=6.5,C18&lt;16,C24&lt;5),0.785,IF(AND(C23&gt;=43,C23&lt;68,C25&gt;=3,C18&lt;16,C24&gt;=5,C16&lt;4.5),0.804,IF(AND(C23&gt;=43,C23&lt;68,C25&gt;=3,C25&lt;10,C26&gt;=8,C18&lt;8,C24&lt;5),0.82,IF(AND(C23&gt;=68,C23&lt;93,C25&gt;=3,C21&lt;0.5),0.836,IF(AND(C23&gt;=10,C23&lt;18,C19&lt;12.5,C21&lt;1.5,C17&lt;0.25),0.856,IF(AND(C23&gt;=43,C23&lt;68,C25&gt;=3,C25&lt;10,C26&gt;=8,C18&gt;=8,C18&lt;16,C24&lt;5),0.945,IF(AND(C23&gt;=43,C23&lt;68,C25&gt;=3,C19&gt;=25,C26&lt;8,C18&lt;6.5,C24&lt;5),0.956,IF(AND(C23&gt;=43,C23&lt;93,C25&lt;3,C19&gt;=47.5,C21&gt;=1.5,C28&lt;7.5,C17&lt;1.25),0.963,IF(AND(C23&gt;=50,C23&lt;93,C25&lt;3,C28&lt;7.5,C17&gt;=1.25),0.97,IF(AND(C23&gt;=68,C23&lt;93,C25&gt;=3,C21&gt;=0.5),1.092,IF(AND(C23&gt;=93,C23&lt;98),1.132,IF(AND(C23&gt;=43,C23&lt;68,C25&gt;=3,C19&lt;25,C26&lt;8,C18&lt;6.5,C24&lt;5),1.143,IF(AND(C23&gt;=98),1.407,IF(AND(C23&gt;=23,C23&lt;43,C16&gt;=3.5,C22&lt;3),1.458,""))))))))))))))))))))))))))))))))))))))))</f>
        <v>0.71399999999999997</v>
      </c>
      <c r="D88" s="13">
        <f t="shared" si="24"/>
        <v>0.94499999999999995</v>
      </c>
      <c r="E88" s="13">
        <f t="shared" si="24"/>
        <v>0.71</v>
      </c>
      <c r="F88" s="13">
        <f t="shared" si="24"/>
        <v>0.71</v>
      </c>
      <c r="G88" s="13">
        <f t="shared" si="24"/>
        <v>0.71</v>
      </c>
      <c r="H88" s="13">
        <f t="shared" si="24"/>
        <v>1.0920000000000001</v>
      </c>
      <c r="I88" s="13">
        <f t="shared" si="24"/>
        <v>0.94499999999999995</v>
      </c>
      <c r="J88" s="13">
        <f t="shared" si="24"/>
        <v>0.22600000000000001</v>
      </c>
      <c r="K88" s="13">
        <f t="shared" si="24"/>
        <v>1.407</v>
      </c>
      <c r="L88" s="13">
        <f t="shared" si="24"/>
        <v>1.407</v>
      </c>
      <c r="M88" s="13">
        <f t="shared" si="24"/>
        <v>7.3999999999999996E-2</v>
      </c>
      <c r="N88" s="13">
        <f t="shared" si="24"/>
        <v>7.3999999999999996E-2</v>
      </c>
      <c r="O88" s="13">
        <f t="shared" si="24"/>
        <v>7.3999999999999996E-2</v>
      </c>
      <c r="P88" s="13">
        <f t="shared" si="24"/>
        <v>7.3999999999999996E-2</v>
      </c>
      <c r="Q88" s="13">
        <f t="shared" si="24"/>
        <v>7.3999999999999996E-2</v>
      </c>
      <c r="R88" s="13">
        <f t="shared" si="24"/>
        <v>7.3999999999999996E-2</v>
      </c>
      <c r="S88" s="13">
        <f t="shared" si="24"/>
        <v>7.3999999999999996E-2</v>
      </c>
      <c r="T88" s="13">
        <f t="shared" si="24"/>
        <v>7.3999999999999996E-2</v>
      </c>
      <c r="U88" s="13">
        <f t="shared" si="24"/>
        <v>7.3999999999999996E-2</v>
      </c>
      <c r="V88" s="13">
        <f t="shared" si="24"/>
        <v>7.3999999999999996E-2</v>
      </c>
      <c r="W88" s="13">
        <f t="shared" si="24"/>
        <v>7.3999999999999996E-2</v>
      </c>
      <c r="X88" s="13">
        <f t="shared" si="24"/>
        <v>7.3999999999999996E-2</v>
      </c>
      <c r="Y88" s="13">
        <f t="shared" si="24"/>
        <v>7.3999999999999996E-2</v>
      </c>
      <c r="Z88" s="13">
        <f t="shared" si="24"/>
        <v>7.3999999999999996E-2</v>
      </c>
      <c r="AA88" s="13">
        <f t="shared" si="24"/>
        <v>7.3999999999999996E-2</v>
      </c>
      <c r="AB88" s="13">
        <f t="shared" si="24"/>
        <v>7.3999999999999996E-2</v>
      </c>
      <c r="AC88" s="13">
        <f t="shared" si="24"/>
        <v>7.3999999999999996E-2</v>
      </c>
      <c r="AD88" s="13">
        <f t="shared" si="24"/>
        <v>7.3999999999999996E-2</v>
      </c>
      <c r="AE88" s="13">
        <f t="shared" si="24"/>
        <v>7.3999999999999996E-2</v>
      </c>
      <c r="AF88" s="13">
        <f t="shared" si="24"/>
        <v>7.3999999999999996E-2</v>
      </c>
      <c r="AG88" s="13">
        <f t="shared" si="24"/>
        <v>7.3999999999999996E-2</v>
      </c>
      <c r="AH88" s="13">
        <f t="shared" si="24"/>
        <v>7.3999999999999996E-2</v>
      </c>
      <c r="AI88" s="13">
        <f t="shared" si="24"/>
        <v>7.3999999999999996E-2</v>
      </c>
      <c r="AJ88" s="13">
        <f t="shared" si="24"/>
        <v>7.3999999999999996E-2</v>
      </c>
      <c r="AK88" s="13">
        <f t="shared" si="24"/>
        <v>7.3999999999999996E-2</v>
      </c>
      <c r="AL88" s="13">
        <f t="shared" si="24"/>
        <v>7.3999999999999996E-2</v>
      </c>
      <c r="AM88" s="13">
        <f t="shared" si="24"/>
        <v>7.3999999999999996E-2</v>
      </c>
      <c r="AN88" s="13">
        <f t="shared" si="24"/>
        <v>7.3999999999999996E-2</v>
      </c>
      <c r="AO88" s="13">
        <f t="shared" si="24"/>
        <v>7.3999999999999996E-2</v>
      </c>
    </row>
    <row r="89" spans="1:41" x14ac:dyDescent="0.35">
      <c r="A89" s="1" t="s">
        <v>56</v>
      </c>
      <c r="B89" s="13">
        <f>IF(AND(B23&gt;=1,B23&lt;10,B19&lt;2,B24&lt;2),0.079,IF(AND(B23&lt;1),0.109,IF(AND(B23&gt;=10,B23&lt;33,B17&lt;1.5,B28&gt;=0.75,B28&lt;3.5,B21&lt;0.5),0.258,IF(AND(B23&gt;=5,B23&lt;10,B24&gt;=2),0.31,IF(AND(B23&gt;=1,B23&lt;10,B19&gt;=2,B24&lt;2),0.323,IF(AND(B23&gt;=10,B23&lt;33,B17&gt;=1.5,B28&lt;3.5),0.332,IF(AND(B23&gt;=10,B23&lt;33,B17&lt;1.5,B28&gt;=0.75,B28&lt;3.5,B19&gt;=4.5,B21&gt;=0.5,B20&gt;=1.5),0.344,IF(AND(B23&gt;=10,B23&lt;33,B17&lt;1.5,B28&lt;0.75,B19&lt;1.5,B27&lt;6),0.372,IF(AND(B23&gt;=38,B23&lt;58,B25&gt;=14,B17&lt;2.5),0.464,IF(AND(B23&gt;=10,B23&lt;33,B17&lt;1.5,B28&gt;=0.75,B28&lt;3.5,B19&gt;=4.5,B21&gt;=0.5,B20&lt;1.5),0.467,IF(AND(B23&gt;=10,B23&lt;23,B28&gt;=3.5,B16&lt;3.5),0.491,IF(AND(B23&gt;=58,B23&lt;93,B25&lt;2),0.497,IF(AND(B23&gt;=10,B23&lt;33,B17&lt;1.5,B28&lt;0.75,B19&gt;=1.5,B27&lt;6),0.558,IF(AND(B23&gt;=33,B23&lt;38,B28&lt;3.5,B18&gt;=0.5),0.559,IF(AND(B23&gt;=1,B23&lt;5,B24&gt;=2),0.561,IF(AND(B23&gt;=10,B23&lt;33,B17&lt;1.5,B28&gt;=0.75,B28&lt;3.5,B19&lt;4.5,B21&gt;=0.5),0.589,IF(AND(B23&gt;=58,B23&lt;83,B25&gt;=2,B19&gt;=4.5,B21&lt;1.5,B22&gt;=2,B27&lt;1),0.612,IF(AND(B23&gt;=38,B23&lt;58,B25&lt;14,B17&lt;2.5,B26&gt;=8,B26&lt;10),0.643,IF(AND(B23&gt;=23,B23&lt;38,B28&gt;=4.5,B16&lt;3.5),0.651,IF(AND(B23&gt;=58,B23&lt;93,B25&gt;=2,B25&lt;3,B21&lt;1.5,B22&lt;0.25,B14&lt;3),0.7,IF(AND(B23&gt;=38,B23&lt;58,B25&lt;14,B17&lt;2.5,B26&lt;5),0.771,IF(AND(B23&gt;=33,B23&lt;38,B28&lt;3.5,B18&lt;0.5),0.778,IF(AND(B23&gt;=58,B23&lt;93,B25&gt;=2,B19&lt;57.5,B21&gt;=1.5,B21&lt;27.5,B22&lt;0.25),0.781,IF(AND(B23&gt;=38,B23&lt;58,B25&lt;14,B17&lt;2.5,B26&gt;=10,B26&lt;13),0.785,IF(AND(B23&gt;=38,B23&lt;53,B17&gt;=2.5),0.785,IF(AND(B23&gt;=58,B23&lt;83,B25&gt;=2,B19&gt;=4.5,B21&gt;=1.5,B22&gt;=2,B27&lt;1),0.825,IF(AND(B23&gt;=58,B23&lt;93,B25&gt;=3,B21&lt;1.5,B22&lt;0.25,B14&lt;3),0.858,IF(AND(B23&gt;=10,B23&lt;33,B17&lt;1.5,B28&lt;0.75,B27&gt;=6),0.866,IF(AND(B23&gt;=23,B23&lt;38,B28&gt;=3.5,B28&lt;4.5,B16&lt;3.5),0.886,IF(AND(B23&gt;=38,B23&lt;58,B25&lt;14,B17&lt;2.5,B26&gt;=5,B26&lt;8),0.899,IF(AND(B23&gt;=38,B23&lt;58,B25&lt;14,B17&lt;2.5,B26&gt;=13),0.925,IF(AND(B23&gt;=58,B23&lt;83,B25&gt;=2,B19&lt;4.5,B22&gt;=2,B27&lt;1),0.991,IF(AND(B23&gt;=58,B23&lt;93,B25&gt;=2,B21&lt;1.5,B22&lt;0.25,B14&gt;=3),0.995,IF(AND(B23&gt;=58,B23&lt;83,B25&gt;=2,B22&gt;=2,B27&gt;=1),1.006,IF(AND(B23&gt;=58,B23&lt;93,B25&gt;=2,B19&lt;57.5,B21&gt;=27.5,B22&lt;0.25),1.023,IF(AND(B23&gt;=58,B23&lt;83,B25&gt;=2,B22&gt;=0.25,B22&lt;2),1.042,IF(AND(B23&gt;=58,B23&lt;93,B25&gt;=2,B19&gt;=57.5,B21&gt;=1.5,B22&lt;0.25),1.049,IF(AND(B23&gt;=93,B23&lt;98),1.117,IF(AND(B23&gt;=83,B23&lt;93,B25&gt;=2,B22&gt;=0.25),1.124,IF(AND(B23&gt;=10,B23&lt;38,B28&gt;=3.5,B16&gt;=3.5),1.142,IF(AND(B23&gt;=53,B23&lt;58,B17&gt;=2.5),1.178,IF(AND(B23&gt;=98,B25&lt;10),1.334,IF(AND(B23&gt;=98,B25&gt;=10),1.443,"")))))))))))))))))))))))))))))))))))))))))))</f>
        <v>0.78500000000000003</v>
      </c>
      <c r="C89" s="13">
        <f t="shared" ref="C89:AO89" si="25">IF(AND(C23&gt;=1,C23&lt;10,C19&lt;2,C24&lt;2),0.079,IF(AND(C23&lt;1),0.109,IF(AND(C23&gt;=10,C23&lt;33,C17&lt;1.5,C28&gt;=0.75,C28&lt;3.5,C21&lt;0.5),0.258,IF(AND(C23&gt;=5,C23&lt;10,C24&gt;=2),0.31,IF(AND(C23&gt;=1,C23&lt;10,C19&gt;=2,C24&lt;2),0.323,IF(AND(C23&gt;=10,C23&lt;33,C17&gt;=1.5,C28&lt;3.5),0.332,IF(AND(C23&gt;=10,C23&lt;33,C17&lt;1.5,C28&gt;=0.75,C28&lt;3.5,C19&gt;=4.5,C21&gt;=0.5,C20&gt;=1.5),0.344,IF(AND(C23&gt;=10,C23&lt;33,C17&lt;1.5,C28&lt;0.75,C19&lt;1.5,C27&lt;6),0.372,IF(AND(C23&gt;=38,C23&lt;58,C25&gt;=14,C17&lt;2.5),0.464,IF(AND(C23&gt;=10,C23&lt;33,C17&lt;1.5,C28&gt;=0.75,C28&lt;3.5,C19&gt;=4.5,C21&gt;=0.5,C20&lt;1.5),0.467,IF(AND(C23&gt;=10,C23&lt;23,C28&gt;=3.5,C16&lt;3.5),0.491,IF(AND(C23&gt;=58,C23&lt;93,C25&lt;2),0.497,IF(AND(C23&gt;=10,C23&lt;33,C17&lt;1.5,C28&lt;0.75,C19&gt;=1.5,C27&lt;6),0.558,IF(AND(C23&gt;=33,C23&lt;38,C28&lt;3.5,C18&gt;=0.5),0.559,IF(AND(C23&gt;=1,C23&lt;5,C24&gt;=2),0.561,IF(AND(C23&gt;=10,C23&lt;33,C17&lt;1.5,C28&gt;=0.75,C28&lt;3.5,C19&lt;4.5,C21&gt;=0.5),0.589,IF(AND(C23&gt;=58,C23&lt;83,C25&gt;=2,C19&gt;=4.5,C21&lt;1.5,C22&gt;=2,C27&lt;1),0.612,IF(AND(C23&gt;=38,C23&lt;58,C25&lt;14,C17&lt;2.5,C26&gt;=8,C26&lt;10),0.643,IF(AND(C23&gt;=23,C23&lt;38,C28&gt;=4.5,C16&lt;3.5),0.651,IF(AND(C23&gt;=58,C23&lt;93,C25&gt;=2,C25&lt;3,C21&lt;1.5,C22&lt;0.25,C14&lt;3),0.7,IF(AND(C23&gt;=38,C23&lt;58,C25&lt;14,C17&lt;2.5,C26&lt;5),0.771,IF(AND(C23&gt;=33,C23&lt;38,C28&lt;3.5,C18&lt;0.5),0.778,IF(AND(C23&gt;=58,C23&lt;93,C25&gt;=2,C19&lt;57.5,C21&gt;=1.5,C21&lt;27.5,C22&lt;0.25),0.781,IF(AND(C23&gt;=38,C23&lt;58,C25&lt;14,C17&lt;2.5,C26&gt;=10,C26&lt;13),0.785,IF(AND(C23&gt;=38,C23&lt;53,C17&gt;=2.5),0.785,IF(AND(C23&gt;=58,C23&lt;83,C25&gt;=2,C19&gt;=4.5,C21&gt;=1.5,C22&gt;=2,C27&lt;1),0.825,IF(AND(C23&gt;=58,C23&lt;93,C25&gt;=3,C21&lt;1.5,C22&lt;0.25,C14&lt;3),0.858,IF(AND(C23&gt;=10,C23&lt;33,C17&lt;1.5,C28&lt;0.75,C27&gt;=6),0.866,IF(AND(C23&gt;=23,C23&lt;38,C28&gt;=3.5,C28&lt;4.5,C16&lt;3.5),0.886,IF(AND(C23&gt;=38,C23&lt;58,C25&lt;14,C17&lt;2.5,C26&gt;=5,C26&lt;8),0.899,IF(AND(C23&gt;=38,C23&lt;58,C25&lt;14,C17&lt;2.5,C26&gt;=13),0.925,IF(AND(C23&gt;=58,C23&lt;83,C25&gt;=2,C19&lt;4.5,C22&gt;=2,C27&lt;1),0.991,IF(AND(C23&gt;=58,C23&lt;93,C25&gt;=2,C21&lt;1.5,C22&lt;0.25,C14&gt;=3),0.995,IF(AND(C23&gt;=58,C23&lt;83,C25&gt;=2,C22&gt;=2,C27&gt;=1),1.006,IF(AND(C23&gt;=58,C23&lt;93,C25&gt;=2,C19&lt;57.5,C21&gt;=27.5,C22&lt;0.25),1.023,IF(AND(C23&gt;=58,C23&lt;83,C25&gt;=2,C22&gt;=0.25,C22&lt;2),1.042,IF(AND(C23&gt;=58,C23&lt;93,C25&gt;=2,C19&gt;=57.5,C21&gt;=1.5,C22&lt;0.25),1.049,IF(AND(C23&gt;=93,C23&lt;98),1.117,IF(AND(C23&gt;=83,C23&lt;93,C25&gt;=2,C22&gt;=0.25),1.124,IF(AND(C23&gt;=10,C23&lt;38,C28&gt;=3.5,C16&gt;=3.5),1.142,IF(AND(C23&gt;=53,C23&lt;58,C17&gt;=2.5),1.178,IF(AND(C23&gt;=98,C25&lt;10),1.334,IF(AND(C23&gt;=98,C25&gt;=10),1.443,"")))))))))))))))))))))))))))))))))))))))))))</f>
        <v>0.64300000000000002</v>
      </c>
      <c r="D89" s="13">
        <f t="shared" si="25"/>
        <v>0.78500000000000003</v>
      </c>
      <c r="E89" s="13">
        <f t="shared" si="25"/>
        <v>0.65100000000000002</v>
      </c>
      <c r="F89" s="13">
        <f t="shared" si="25"/>
        <v>0.65100000000000002</v>
      </c>
      <c r="G89" s="13">
        <f t="shared" si="25"/>
        <v>0.65100000000000002</v>
      </c>
      <c r="H89" s="13">
        <f t="shared" si="25"/>
        <v>1.042</v>
      </c>
      <c r="I89" s="13">
        <f t="shared" si="25"/>
        <v>0.92500000000000004</v>
      </c>
      <c r="J89" s="13">
        <f t="shared" si="25"/>
        <v>0.497</v>
      </c>
      <c r="K89" s="13">
        <f t="shared" si="25"/>
        <v>1.3340000000000001</v>
      </c>
      <c r="L89" s="13">
        <f t="shared" si="25"/>
        <v>1.4430000000000001</v>
      </c>
      <c r="M89" s="13">
        <f t="shared" si="25"/>
        <v>0.109</v>
      </c>
      <c r="N89" s="13">
        <f t="shared" si="25"/>
        <v>0.109</v>
      </c>
      <c r="O89" s="13">
        <f t="shared" si="25"/>
        <v>0.109</v>
      </c>
      <c r="P89" s="13">
        <f t="shared" si="25"/>
        <v>0.109</v>
      </c>
      <c r="Q89" s="13">
        <f t="shared" si="25"/>
        <v>0.109</v>
      </c>
      <c r="R89" s="13">
        <f t="shared" si="25"/>
        <v>0.109</v>
      </c>
      <c r="S89" s="13">
        <f t="shared" si="25"/>
        <v>0.109</v>
      </c>
      <c r="T89" s="13">
        <f t="shared" si="25"/>
        <v>0.109</v>
      </c>
      <c r="U89" s="13">
        <f t="shared" si="25"/>
        <v>0.109</v>
      </c>
      <c r="V89" s="13">
        <f t="shared" si="25"/>
        <v>0.109</v>
      </c>
      <c r="W89" s="13">
        <f t="shared" si="25"/>
        <v>0.109</v>
      </c>
      <c r="X89" s="13">
        <f t="shared" si="25"/>
        <v>0.109</v>
      </c>
      <c r="Y89" s="13">
        <f t="shared" si="25"/>
        <v>0.109</v>
      </c>
      <c r="Z89" s="13">
        <f t="shared" si="25"/>
        <v>0.109</v>
      </c>
      <c r="AA89" s="13">
        <f t="shared" si="25"/>
        <v>0.109</v>
      </c>
      <c r="AB89" s="13">
        <f t="shared" si="25"/>
        <v>0.109</v>
      </c>
      <c r="AC89" s="13">
        <f t="shared" si="25"/>
        <v>0.109</v>
      </c>
      <c r="AD89" s="13">
        <f t="shared" si="25"/>
        <v>0.109</v>
      </c>
      <c r="AE89" s="13">
        <f t="shared" si="25"/>
        <v>0.109</v>
      </c>
      <c r="AF89" s="13">
        <f t="shared" si="25"/>
        <v>0.109</v>
      </c>
      <c r="AG89" s="13">
        <f t="shared" si="25"/>
        <v>0.109</v>
      </c>
      <c r="AH89" s="13">
        <f t="shared" si="25"/>
        <v>0.109</v>
      </c>
      <c r="AI89" s="13">
        <f t="shared" si="25"/>
        <v>0.109</v>
      </c>
      <c r="AJ89" s="13">
        <f t="shared" si="25"/>
        <v>0.109</v>
      </c>
      <c r="AK89" s="13">
        <f t="shared" si="25"/>
        <v>0.109</v>
      </c>
      <c r="AL89" s="13">
        <f t="shared" si="25"/>
        <v>0.109</v>
      </c>
      <c r="AM89" s="13">
        <f t="shared" si="25"/>
        <v>0.109</v>
      </c>
      <c r="AN89" s="13">
        <f t="shared" si="25"/>
        <v>0.109</v>
      </c>
      <c r="AO89" s="13">
        <f t="shared" si="25"/>
        <v>0.109</v>
      </c>
    </row>
    <row r="90" spans="1:41" x14ac:dyDescent="0.35">
      <c r="A90" s="1" t="s">
        <v>57</v>
      </c>
      <c r="B90" s="13">
        <f>IF(AND(B23&lt;10,B19&gt;=2,B24&lt;2,B27&gt;=2),0.05,IF(AND(B23&lt;10,B19&lt;2,B24&lt;2),0.09,IF(AND(B23&gt;=28,B23&lt;48,B14&gt;=20,B21&lt;1.5,B17&lt;0.25),0.23,IF(AND(B23&gt;=6,B23&lt;10,B26&lt;6,B24&gt;=2),0.3,IF(AND(B23&lt;10,B19&gt;=2,B24&lt;2,B27&lt;2),0.31,IF(AND(B23&gt;=10,B23&lt;28,B14&lt;9,B19&lt;9.5,B26&gt;=1,B28&gt;=0.5,B16&lt;0.25),0.32,IF(AND(B23&gt;=10,B23&lt;28,B14&lt;9,B19&gt;=12.5,B26&lt;1),0.33,IF(AND(B23&gt;=28,B23&lt;33,B19&lt;3,B17&gt;=0.25),0.4,IF(AND(B23&gt;=33,B23&lt;48,B17&gt;=12.5),0.4,IF(AND(B23&gt;=6,B23&lt;10,B26&gt;=6,B24&gt;=2),0.46,IF(AND(B23&gt;=10,B23&lt;28,B14&lt;9,B19&lt;9.5,B26&gt;=1,B28&gt;=0.5,B16&gt;=0.25),0.46,IF(AND(B23&gt;=10,B23&lt;28,B14&lt;9,B19&gt;=9.5,B21&gt;=4.5,B26&gt;=1),0.46,IF(AND(B23&gt;=28,B23&lt;48,B14&lt;20,B21&lt;1.5,B17&lt;0.25),0.48,IF(AND(B23&gt;=48,B23&lt;93,B25&lt;2),0.48,IF(AND(B23&gt;=10,B23&lt;28,B14&lt;9,B19&lt;9.5,B26&gt;=1,B28&lt;0.5),0.49,IF(AND(B23&gt;=10,B23&lt;28,B14&lt;9,B19&lt;12.5,B26&lt;1),0.5,IF(AND(B23&lt;6,B24&gt;=2),0.54,IF(AND(B23&gt;=28,B23&lt;48,B25&lt;4,B21&gt;=1.5,B17&lt;0.25),0.55,IF(AND(B23&gt;=28,B23&lt;48,B25&gt;=7,B21&gt;=1.5,B17&lt;0.25),0.56,IF(AND(B23&gt;=63,B23&lt;93,B25&gt;=9,B14&lt;3.5,B22&lt;0.25,B21&gt;=1.5),0.58,IF(AND(B23&gt;=48,B23&lt;63,B25&gt;=2,B14&lt;3.5,B22&lt;0.25,B21&gt;=1.5),0.58,IF(AND(B23&gt;=48,B23&lt;68,B25&gt;=10,B22&gt;=0.25,B26&gt;=6,B20&lt;9),0.63,IF(AND(B23&gt;=10,B23&lt;28,B14&lt;9,B19&gt;=9.5,B21&lt;4.5,B26&gt;=1),0.65,IF(AND(B23&gt;=33,B23&lt;48,B19&gt;=12.5,B19&lt;22.5,B17&gt;=0.25,B17&lt;12.5),0.66,IF(AND(B23&gt;=28,B23&lt;33,B19&gt;=3,B17&gt;=0.25),0.66,IF(AND(B23&gt;=48,B23&lt;93,B25&gt;=2,B25&lt;3,B14&lt;3.5,B22&lt;0.25,B21&lt;1.5),0.69,IF(AND(B23&gt;=48,B23&lt;93,B25&gt;=3,B14&lt;3.5,B19&gt;=72.5,B22&lt;0.25,B21&lt;1.5),0.72,IF(AND(B23&gt;=48,B23&lt;93,B25&gt;=2,B14&gt;=3.5,B22&lt;0.25,B24&gt;=5),0.79,IF(AND(B23&gt;=28,B23&lt;48,B25&gt;=4,B25&lt;7,B21&gt;=1.5,B17&lt;0.25),0.79,IF(AND(B23&gt;=33,B23&lt;48,B19&gt;=22.5,B17&gt;=0.25,B17&lt;12.5),0.8,IF(AND(B23&gt;=33,B23&lt;48,B19&lt;12.5,B17&gt;=0.25,B17&lt;12.5),0.84,IF(AND(B23&gt;=48,B23&lt;68,B25&gt;=2,B25&lt;5,B22&gt;=0.25,B26&lt;6,B20&lt;9),0.84,IF(AND(B23&gt;=68,B23&lt;93,B25&gt;=2,B22&gt;=60),0.86,IF(AND(B23&gt;=48,B23&lt;68,B25&gt;=2,B25&lt;10,B22&gt;=0.25,B26&gt;=6,B20&lt;9),0.87,IF(AND(B23&gt;=48,B23&lt;93,B25&gt;=3,B14&lt;3.5,B19&lt;72.5,B22&lt;0.25,B21&lt;1.5),0.89,IF(AND(B23&gt;=63,B23&lt;93,B25&gt;=2,B25&lt;9,B14&lt;3.5,B22&lt;0.25,B21&gt;=1.5),0.99,IF(AND(B23&gt;=48,B23&lt;93,B25&gt;=2,B14&gt;=3.5,B22&lt;0.25,B24&lt;5),0.99,IF(AND(B23&gt;=48,B23&lt;68,B25&gt;=5,B22&gt;=0.25,B26&lt;6,B20&lt;9),1.03,IF(AND(B23&gt;=68,B23&lt;93,B25&gt;=2,B22&gt;=0.25,B22&lt;60),1.11,IF(AND(B23&gt;=93,B23&lt;98),1.22,IF(AND(B23&gt;=48,B23&lt;68,B25&gt;=2,B22&gt;=0.25,B20&gt;=9),1.25,IF(AND(B23&gt;=98),1.39,IF(AND(B23&gt;=10,B23&lt;28,B14&gt;=9),1.57,"")))))))))))))))))))))))))))))))))))))))))))</f>
        <v>0.4</v>
      </c>
      <c r="C90" s="13">
        <f t="shared" ref="C90:AO90" si="26">IF(AND(C23&lt;10,C19&gt;=2,C24&lt;2,C27&gt;=2),0.05,IF(AND(C23&lt;10,C19&lt;2,C24&lt;2),0.09,IF(AND(C23&gt;=28,C23&lt;48,C14&gt;=20,C21&lt;1.5,C17&lt;0.25),0.23,IF(AND(C23&gt;=6,C23&lt;10,C26&lt;6,C24&gt;=2),0.3,IF(AND(C23&lt;10,C19&gt;=2,C24&lt;2,C27&lt;2),0.31,IF(AND(C23&gt;=10,C23&lt;28,C14&lt;9,C19&lt;9.5,C26&gt;=1,C28&gt;=0.5,C16&lt;0.25),0.32,IF(AND(C23&gt;=10,C23&lt;28,C14&lt;9,C19&gt;=12.5,C26&lt;1),0.33,IF(AND(C23&gt;=28,C23&lt;33,C19&lt;3,C17&gt;=0.25),0.4,IF(AND(C23&gt;=33,C23&lt;48,C17&gt;=12.5),0.4,IF(AND(C23&gt;=6,C23&lt;10,C26&gt;=6,C24&gt;=2),0.46,IF(AND(C23&gt;=10,C23&lt;28,C14&lt;9,C19&lt;9.5,C26&gt;=1,C28&gt;=0.5,C16&gt;=0.25),0.46,IF(AND(C23&gt;=10,C23&lt;28,C14&lt;9,C19&gt;=9.5,C21&gt;=4.5,C26&gt;=1),0.46,IF(AND(C23&gt;=28,C23&lt;48,C14&lt;20,C21&lt;1.5,C17&lt;0.25),0.48,IF(AND(C23&gt;=48,C23&lt;93,C25&lt;2),0.48,IF(AND(C23&gt;=10,C23&lt;28,C14&lt;9,C19&lt;9.5,C26&gt;=1,C28&lt;0.5),0.49,IF(AND(C23&gt;=10,C23&lt;28,C14&lt;9,C19&lt;12.5,C26&lt;1),0.5,IF(AND(C23&lt;6,C24&gt;=2),0.54,IF(AND(C23&gt;=28,C23&lt;48,C25&lt;4,C21&gt;=1.5,C17&lt;0.25),0.55,IF(AND(C23&gt;=28,C23&lt;48,C25&gt;=7,C21&gt;=1.5,C17&lt;0.25),0.56,IF(AND(C23&gt;=63,C23&lt;93,C25&gt;=9,C14&lt;3.5,C22&lt;0.25,C21&gt;=1.5),0.58,IF(AND(C23&gt;=48,C23&lt;63,C25&gt;=2,C14&lt;3.5,C22&lt;0.25,C21&gt;=1.5),0.58,IF(AND(C23&gt;=48,C23&lt;68,C25&gt;=10,C22&gt;=0.25,C26&gt;=6,C20&lt;9),0.63,IF(AND(C23&gt;=10,C23&lt;28,C14&lt;9,C19&gt;=9.5,C21&lt;4.5,C26&gt;=1),0.65,IF(AND(C23&gt;=33,C23&lt;48,C19&gt;=12.5,C19&lt;22.5,C17&gt;=0.25,C17&lt;12.5),0.66,IF(AND(C23&gt;=28,C23&lt;33,C19&gt;=3,C17&gt;=0.25),0.66,IF(AND(C23&gt;=48,C23&lt;93,C25&gt;=2,C25&lt;3,C14&lt;3.5,C22&lt;0.25,C21&lt;1.5),0.69,IF(AND(C23&gt;=48,C23&lt;93,C25&gt;=3,C14&lt;3.5,C19&gt;=72.5,C22&lt;0.25,C21&lt;1.5),0.72,IF(AND(C23&gt;=48,C23&lt;93,C25&gt;=2,C14&gt;=3.5,C22&lt;0.25,C24&gt;=5),0.79,IF(AND(C23&gt;=28,C23&lt;48,C25&gt;=4,C25&lt;7,C21&gt;=1.5,C17&lt;0.25),0.79,IF(AND(C23&gt;=33,C23&lt;48,C19&gt;=22.5,C17&gt;=0.25,C17&lt;12.5),0.8,IF(AND(C23&gt;=33,C23&lt;48,C19&lt;12.5,C17&gt;=0.25,C17&lt;12.5),0.84,IF(AND(C23&gt;=48,C23&lt;68,C25&gt;=2,C25&lt;5,C22&gt;=0.25,C26&lt;6,C20&lt;9),0.84,IF(AND(C23&gt;=68,C23&lt;93,C25&gt;=2,C22&gt;=60),0.86,IF(AND(C23&gt;=48,C23&lt;68,C25&gt;=2,C25&lt;10,C22&gt;=0.25,C26&gt;=6,C20&lt;9),0.87,IF(AND(C23&gt;=48,C23&lt;93,C25&gt;=3,C14&lt;3.5,C19&lt;72.5,C22&lt;0.25,C21&lt;1.5),0.89,IF(AND(C23&gt;=63,C23&lt;93,C25&gt;=2,C25&lt;9,C14&lt;3.5,C22&lt;0.25,C21&gt;=1.5),0.99,IF(AND(C23&gt;=48,C23&lt;93,C25&gt;=2,C14&gt;=3.5,C22&lt;0.25,C24&lt;5),0.99,IF(AND(C23&gt;=48,C23&lt;68,C25&gt;=5,C22&gt;=0.25,C26&lt;6,C20&lt;9),1.03,IF(AND(C23&gt;=68,C23&lt;93,C25&gt;=2,C22&gt;=0.25,C22&lt;60),1.11,IF(AND(C23&gt;=93,C23&lt;98),1.22,IF(AND(C23&gt;=48,C23&lt;68,C25&gt;=2,C22&gt;=0.25,C20&gt;=9),1.25,IF(AND(C23&gt;=98),1.39,IF(AND(C23&gt;=10,C23&lt;28,C14&gt;=9),1.57,"")))))))))))))))))))))))))))))))))))))))))))</f>
        <v>0.55000000000000004</v>
      </c>
      <c r="D90" s="13">
        <f t="shared" si="26"/>
        <v>0.84</v>
      </c>
      <c r="E90" s="13">
        <f t="shared" si="26"/>
        <v>0.66</v>
      </c>
      <c r="F90" s="13">
        <f t="shared" si="26"/>
        <v>0.66</v>
      </c>
      <c r="G90" s="13">
        <f t="shared" si="26"/>
        <v>0.66</v>
      </c>
      <c r="H90" s="13">
        <f t="shared" si="26"/>
        <v>1.1100000000000001</v>
      </c>
      <c r="I90" s="13">
        <f t="shared" si="26"/>
        <v>0.87</v>
      </c>
      <c r="J90" s="13">
        <f t="shared" si="26"/>
        <v>0.48</v>
      </c>
      <c r="K90" s="13">
        <f t="shared" si="26"/>
        <v>1.39</v>
      </c>
      <c r="L90" s="13">
        <f t="shared" si="26"/>
        <v>1.39</v>
      </c>
      <c r="M90" s="13">
        <f t="shared" si="26"/>
        <v>0.09</v>
      </c>
      <c r="N90" s="13">
        <f t="shared" si="26"/>
        <v>0.09</v>
      </c>
      <c r="O90" s="13">
        <f t="shared" si="26"/>
        <v>0.09</v>
      </c>
      <c r="P90" s="13">
        <f t="shared" si="26"/>
        <v>0.09</v>
      </c>
      <c r="Q90" s="13">
        <f t="shared" si="26"/>
        <v>0.09</v>
      </c>
      <c r="R90" s="13">
        <f t="shared" si="26"/>
        <v>0.09</v>
      </c>
      <c r="S90" s="13">
        <f t="shared" si="26"/>
        <v>0.09</v>
      </c>
      <c r="T90" s="13">
        <f t="shared" si="26"/>
        <v>0.09</v>
      </c>
      <c r="U90" s="13">
        <f t="shared" si="26"/>
        <v>0.09</v>
      </c>
      <c r="V90" s="13">
        <f t="shared" si="26"/>
        <v>0.09</v>
      </c>
      <c r="W90" s="13">
        <f t="shared" si="26"/>
        <v>0.09</v>
      </c>
      <c r="X90" s="13">
        <f t="shared" si="26"/>
        <v>0.09</v>
      </c>
      <c r="Y90" s="13">
        <f t="shared" si="26"/>
        <v>0.09</v>
      </c>
      <c r="Z90" s="13">
        <f t="shared" si="26"/>
        <v>0.09</v>
      </c>
      <c r="AA90" s="13">
        <f t="shared" si="26"/>
        <v>0.09</v>
      </c>
      <c r="AB90" s="13">
        <f t="shared" si="26"/>
        <v>0.09</v>
      </c>
      <c r="AC90" s="13">
        <f t="shared" si="26"/>
        <v>0.09</v>
      </c>
      <c r="AD90" s="13">
        <f t="shared" si="26"/>
        <v>0.09</v>
      </c>
      <c r="AE90" s="13">
        <f t="shared" si="26"/>
        <v>0.09</v>
      </c>
      <c r="AF90" s="13">
        <f t="shared" si="26"/>
        <v>0.09</v>
      </c>
      <c r="AG90" s="13">
        <f t="shared" si="26"/>
        <v>0.09</v>
      </c>
      <c r="AH90" s="13">
        <f t="shared" si="26"/>
        <v>0.09</v>
      </c>
      <c r="AI90" s="13">
        <f t="shared" si="26"/>
        <v>0.09</v>
      </c>
      <c r="AJ90" s="13">
        <f t="shared" si="26"/>
        <v>0.09</v>
      </c>
      <c r="AK90" s="13">
        <f t="shared" si="26"/>
        <v>0.09</v>
      </c>
      <c r="AL90" s="13">
        <f t="shared" si="26"/>
        <v>0.09</v>
      </c>
      <c r="AM90" s="13">
        <f t="shared" si="26"/>
        <v>0.09</v>
      </c>
      <c r="AN90" s="13">
        <f t="shared" si="26"/>
        <v>0.09</v>
      </c>
      <c r="AO90" s="13">
        <f t="shared" si="26"/>
        <v>0.09</v>
      </c>
    </row>
    <row r="91" spans="1:41" x14ac:dyDescent="0.35">
      <c r="A91" s="1" t="s">
        <v>58</v>
      </c>
      <c r="B91" s="13">
        <f>IF(AND(B23&lt;10,B19&gt;=2,B24&lt;2,B27&gt;=2),0,IF(AND(B23&lt;10,B19&lt;2,B24&lt;2),0.086,IF(AND(B23&gt;=10,B23&lt;28,B17&lt;1.5,B19&lt;7.5,B14&lt;8,B18&gt;=2),0.298,IF(AND(B23&lt;10,B19&gt;=2,B24&lt;2,B27&lt;2),0.299,IF(AND(B23&gt;=5,B23&lt;10,B26&lt;6,B24&gt;=2),0.31,IF(AND(B23&gt;=13,B23&lt;28,B17&gt;=1.5),0.316,IF(AND(B23&gt;=28,B23&lt;38,B17&gt;=0.25,B14&gt;=23),0.398,IF(AND(B23&gt;=38,B23&lt;53,B17&gt;=12.5),0.398,IF(AND(B23&gt;=53,B23&lt;93,B25&lt;4,B28&gt;=7.5),0.403,IF(AND(B23&gt;=10,B23&lt;28,B17&lt;1.5,B26&gt;=2,B19&gt;=7.5,B27&gt;=3),0.443,IF(AND(B23&gt;=10,B23&lt;28,B17&lt;1.5,B19&lt;7.5,B14&lt;8,B18&lt;2),0.45,IF(AND(B23&gt;=10,B23&lt;13,B17&gt;=1.5),0.503,IF(AND(B23&gt;=28,B23&lt;38,B17&lt;0.25),0.556,IF(AND(B23&gt;=10,B23&lt;28,B17&lt;1.5,B26&gt;=2,B19&gt;=7.5,B27&lt;3),0.563,IF(AND(B23&gt;=5,B23&lt;10,B26&gt;=6,B24&gt;=2),0.58,IF(AND(B23&gt;=10,B23&lt;28,B17&lt;1.5,B19&lt;7.5,B14&gt;=8),0.593,IF(AND(B23&lt;5,B24&gt;=2),0.594,IF(AND(B23&gt;=28,B23&lt;38,B17&gt;=0.25,B26&gt;=8,B14&lt;23),0.652,IF(AND(B23&gt;=38,B23&lt;53,B17&lt;12.5,B26&lt;10,B21&lt;19),0.689,IF(AND(B23&gt;=53,B23&lt;93,B25&lt;4,B28&lt;7.5,B14&lt;3,B21&lt;1.5,B20&lt;1.5),0.724,IF(AND(B23&gt;=10,B23&lt;28,B17&lt;1.5,B26&lt;2,B19&gt;=7.5),0.725,IF(AND(B23&gt;=68,B23&lt;93,B25&gt;=4,B24&gt;=6),0.759,IF(AND(B23&gt;=53,B23&lt;93,B25&lt;4,B19&lt;42.5,B28&lt;7.5,B14&lt;3,B21&gt;=1.5,B20&lt;1.5),0.775,IF(AND(B23&gt;=53,B23&lt;68,B25&gt;=4,B26&gt;=8),0.804,IF(AND(B23&gt;=28,B23&lt;38,B17&gt;=0.25,B26&lt;8,B14&lt;23),0.806,IF(AND(B23&gt;=38,B23&lt;53,B17&lt;12.5,B26&gt;=10,B21&lt;19),0.826,IF(AND(B23&gt;=53,B23&lt;68,B25&gt;=4,B25&lt;6,B26&lt;8,B28&gt;=2.5,B21&gt;=2),0.882,IF(AND(B23&gt;=38,B23&lt;53,B17&lt;12.5,B21&gt;=19),0.886,IF(AND(B23&gt;=53,B23&lt;68,B25&gt;=4,B26&lt;8,B28&lt;2.5),0.893,IF(AND(B23&gt;=53,B23&lt;93,B25&lt;4,B28&lt;7.5,B20&gt;=1.5,B20&lt;12.5),0.927,IF(AND(B23&gt;=53,B23&lt;93,B25&lt;4,B19&gt;=42.5,B28&lt;7.5,B14&lt;3,B21&gt;=1.5,B20&lt;1.5),0.963,IF(AND(B23&gt;=53,B23&lt;93,B25&lt;4,B28&lt;7.5,B14&gt;=3,B20&lt;1.5),1.015,IF(AND(B23&gt;=53,B23&lt;68,B25&gt;=6,B26&lt;8,B28&gt;=2.5,B21&gt;=2),1.045,IF(AND(B23&gt;=68,B23&lt;93,B25&gt;=4,B24&lt;6,B16&gt;=0.5),1.062,IF(AND(B23&gt;=53,B23&lt;93,B25&lt;4,B28&lt;7.5,B20&gt;=12.5),1.075,IF(AND(B23&gt;=53,B23&lt;68,B25&gt;=4,B26&lt;8,B28&gt;=2.5,B21&lt;2),1.144,IF(AND(B23&gt;=93,B23&lt;98),1.174,IF(AND(B23&gt;=68,B23&lt;93,B25&gt;=4,B24&lt;6,B16&lt;0.5),1.222,IF(AND(B23&gt;=98),1.35,"")))))))))))))))))))))))))))))))))))))))</f>
        <v>0.39800000000000002</v>
      </c>
      <c r="C91" s="13">
        <f t="shared" ref="C91:AO91" si="27">IF(AND(C23&lt;10,C19&gt;=2,C24&lt;2,C27&gt;=2),0,IF(AND(C23&lt;10,C19&lt;2,C24&lt;2),0.086,IF(AND(C23&gt;=10,C23&lt;28,C17&lt;1.5,C19&lt;7.5,C14&lt;8,C18&gt;=2),0.298,IF(AND(C23&lt;10,C19&gt;=2,C24&lt;2,C27&lt;2),0.299,IF(AND(C23&gt;=5,C23&lt;10,C26&lt;6,C24&gt;=2),0.31,IF(AND(C23&gt;=13,C23&lt;28,C17&gt;=1.5),0.316,IF(AND(C23&gt;=28,C23&lt;38,C17&gt;=0.25,C14&gt;=23),0.398,IF(AND(C23&gt;=38,C23&lt;53,C17&gt;=12.5),0.398,IF(AND(C23&gt;=53,C23&lt;93,C25&lt;4,C28&gt;=7.5),0.403,IF(AND(C23&gt;=10,C23&lt;28,C17&lt;1.5,C26&gt;=2,C19&gt;=7.5,C27&gt;=3),0.443,IF(AND(C23&gt;=10,C23&lt;28,C17&lt;1.5,C19&lt;7.5,C14&lt;8,C18&lt;2),0.45,IF(AND(C23&gt;=10,C23&lt;13,C17&gt;=1.5),0.503,IF(AND(C23&gt;=28,C23&lt;38,C17&lt;0.25),0.556,IF(AND(C23&gt;=10,C23&lt;28,C17&lt;1.5,C26&gt;=2,C19&gt;=7.5,C27&lt;3),0.563,IF(AND(C23&gt;=5,C23&lt;10,C26&gt;=6,C24&gt;=2),0.58,IF(AND(C23&gt;=10,C23&lt;28,C17&lt;1.5,C19&lt;7.5,C14&gt;=8),0.593,IF(AND(C23&lt;5,C24&gt;=2),0.594,IF(AND(C23&gt;=28,C23&lt;38,C17&gt;=0.25,C26&gt;=8,C14&lt;23),0.652,IF(AND(C23&gt;=38,C23&lt;53,C17&lt;12.5,C26&lt;10,C21&lt;19),0.689,IF(AND(C23&gt;=53,C23&lt;93,C25&lt;4,C28&lt;7.5,C14&lt;3,C21&lt;1.5,C20&lt;1.5),0.724,IF(AND(C23&gt;=10,C23&lt;28,C17&lt;1.5,C26&lt;2,C19&gt;=7.5),0.725,IF(AND(C23&gt;=68,C23&lt;93,C25&gt;=4,C24&gt;=6),0.759,IF(AND(C23&gt;=53,C23&lt;93,C25&lt;4,C19&lt;42.5,C28&lt;7.5,C14&lt;3,C21&gt;=1.5,C20&lt;1.5),0.775,IF(AND(C23&gt;=53,C23&lt;68,C25&gt;=4,C26&gt;=8),0.804,IF(AND(C23&gt;=28,C23&lt;38,C17&gt;=0.25,C26&lt;8,C14&lt;23),0.806,IF(AND(C23&gt;=38,C23&lt;53,C17&lt;12.5,C26&gt;=10,C21&lt;19),0.826,IF(AND(C23&gt;=53,C23&lt;68,C25&gt;=4,C25&lt;6,C26&lt;8,C28&gt;=2.5,C21&gt;=2),0.882,IF(AND(C23&gt;=38,C23&lt;53,C17&lt;12.5,C21&gt;=19),0.886,IF(AND(C23&gt;=53,C23&lt;68,C25&gt;=4,C26&lt;8,C28&lt;2.5),0.893,IF(AND(C23&gt;=53,C23&lt;93,C25&lt;4,C28&lt;7.5,C20&gt;=1.5,C20&lt;12.5),0.927,IF(AND(C23&gt;=53,C23&lt;93,C25&lt;4,C19&gt;=42.5,C28&lt;7.5,C14&lt;3,C21&gt;=1.5,C20&lt;1.5),0.963,IF(AND(C23&gt;=53,C23&lt;93,C25&lt;4,C28&lt;7.5,C14&gt;=3,C20&lt;1.5),1.015,IF(AND(C23&gt;=53,C23&lt;68,C25&gt;=6,C26&lt;8,C28&gt;=2.5,C21&gt;=2),1.045,IF(AND(C23&gt;=68,C23&lt;93,C25&gt;=4,C24&lt;6,C16&gt;=0.5),1.062,IF(AND(C23&gt;=53,C23&lt;93,C25&lt;4,C28&lt;7.5,C20&gt;=12.5),1.075,IF(AND(C23&gt;=53,C23&lt;68,C25&gt;=4,C26&lt;8,C28&gt;=2.5,C21&lt;2),1.144,IF(AND(C23&gt;=93,C23&lt;98),1.174,IF(AND(C23&gt;=68,C23&lt;93,C25&gt;=4,C24&lt;6,C16&lt;0.5),1.222,IF(AND(C23&gt;=98),1.35,"")))))))))))))))))))))))))))))))))))))))</f>
        <v>0.68899999999999995</v>
      </c>
      <c r="D91" s="13">
        <f t="shared" si="27"/>
        <v>0.82599999999999996</v>
      </c>
      <c r="E91" s="13">
        <f t="shared" si="27"/>
        <v>0.65200000000000002</v>
      </c>
      <c r="F91" s="13">
        <f t="shared" si="27"/>
        <v>0.65200000000000002</v>
      </c>
      <c r="G91" s="13">
        <f t="shared" si="27"/>
        <v>0.65200000000000002</v>
      </c>
      <c r="H91" s="13">
        <f t="shared" si="27"/>
        <v>1.222</v>
      </c>
      <c r="I91" s="13">
        <f t="shared" si="27"/>
        <v>0.88600000000000001</v>
      </c>
      <c r="J91" s="13">
        <f t="shared" si="27"/>
        <v>0.40300000000000002</v>
      </c>
      <c r="K91" s="13">
        <f t="shared" si="27"/>
        <v>1.35</v>
      </c>
      <c r="L91" s="13">
        <f t="shared" si="27"/>
        <v>1.35</v>
      </c>
      <c r="M91" s="13">
        <f t="shared" si="27"/>
        <v>8.5999999999999993E-2</v>
      </c>
      <c r="N91" s="13">
        <f t="shared" si="27"/>
        <v>8.5999999999999993E-2</v>
      </c>
      <c r="O91" s="13">
        <f t="shared" si="27"/>
        <v>8.5999999999999993E-2</v>
      </c>
      <c r="P91" s="13">
        <f t="shared" si="27"/>
        <v>8.5999999999999993E-2</v>
      </c>
      <c r="Q91" s="13">
        <f t="shared" si="27"/>
        <v>8.5999999999999993E-2</v>
      </c>
      <c r="R91" s="13">
        <f t="shared" si="27"/>
        <v>8.5999999999999993E-2</v>
      </c>
      <c r="S91" s="13">
        <f t="shared" si="27"/>
        <v>8.5999999999999993E-2</v>
      </c>
      <c r="T91" s="13">
        <f t="shared" si="27"/>
        <v>8.5999999999999993E-2</v>
      </c>
      <c r="U91" s="13">
        <f t="shared" si="27"/>
        <v>8.5999999999999993E-2</v>
      </c>
      <c r="V91" s="13">
        <f t="shared" si="27"/>
        <v>8.5999999999999993E-2</v>
      </c>
      <c r="W91" s="13">
        <f t="shared" si="27"/>
        <v>8.5999999999999993E-2</v>
      </c>
      <c r="X91" s="13">
        <f t="shared" si="27"/>
        <v>8.5999999999999993E-2</v>
      </c>
      <c r="Y91" s="13">
        <f t="shared" si="27"/>
        <v>8.5999999999999993E-2</v>
      </c>
      <c r="Z91" s="13">
        <f t="shared" si="27"/>
        <v>8.5999999999999993E-2</v>
      </c>
      <c r="AA91" s="13">
        <f t="shared" si="27"/>
        <v>8.5999999999999993E-2</v>
      </c>
      <c r="AB91" s="13">
        <f t="shared" si="27"/>
        <v>8.5999999999999993E-2</v>
      </c>
      <c r="AC91" s="13">
        <f t="shared" si="27"/>
        <v>8.5999999999999993E-2</v>
      </c>
      <c r="AD91" s="13">
        <f t="shared" si="27"/>
        <v>8.5999999999999993E-2</v>
      </c>
      <c r="AE91" s="13">
        <f t="shared" si="27"/>
        <v>8.5999999999999993E-2</v>
      </c>
      <c r="AF91" s="13">
        <f t="shared" si="27"/>
        <v>8.5999999999999993E-2</v>
      </c>
      <c r="AG91" s="13">
        <f t="shared" si="27"/>
        <v>8.5999999999999993E-2</v>
      </c>
      <c r="AH91" s="13">
        <f t="shared" si="27"/>
        <v>8.5999999999999993E-2</v>
      </c>
      <c r="AI91" s="13">
        <f t="shared" si="27"/>
        <v>8.5999999999999993E-2</v>
      </c>
      <c r="AJ91" s="13">
        <f t="shared" si="27"/>
        <v>8.5999999999999993E-2</v>
      </c>
      <c r="AK91" s="13">
        <f t="shared" si="27"/>
        <v>8.5999999999999993E-2</v>
      </c>
      <c r="AL91" s="13">
        <f t="shared" si="27"/>
        <v>8.5999999999999993E-2</v>
      </c>
      <c r="AM91" s="13">
        <f t="shared" si="27"/>
        <v>8.5999999999999993E-2</v>
      </c>
      <c r="AN91" s="13">
        <f t="shared" si="27"/>
        <v>8.5999999999999993E-2</v>
      </c>
      <c r="AO91" s="13">
        <f t="shared" si="27"/>
        <v>8.5999999999999993E-2</v>
      </c>
    </row>
    <row r="92" spans="1:41" x14ac:dyDescent="0.35">
      <c r="A92" s="1" t="s">
        <v>59</v>
      </c>
      <c r="B92" s="13">
        <f>IF(AND(B23&lt;10,B19&lt;2,B28&lt;0.5),0.14,IF(AND(B23&gt;=38,B23&lt;63,B19&lt;1.5),0.23,IF(AND(B23&lt;10,B19&lt;2,B28&gt;=1.5),0.31,IF(AND(B23&lt;10,B19&gt;=2,B26&lt;6),0.32,IF(AND(B23&gt;=10,B23&lt;28,B22&gt;=1.5,B14&lt;9.5,B24&lt;3,B28&gt;=0.5,B20&gt;=0.5),0.34,IF(AND(B23&gt;=10,B23&lt;28,B14&lt;9.5,B24&lt;3,B20&lt;0.5),0.38,IF(AND(B23&gt;=10,B23&lt;28,B14&lt;9.5,B17&lt;1.5,B24&gt;=3,B18&lt;1.5),0.44,IF(AND(B23&gt;=10,B23&lt;28,B19&lt;4.5,B22&lt;1.5,B14&lt;9.5,B24&lt;3,B20&gt;=0.5),0.49,IF(AND(B23&gt;=10,B23&lt;28,B22&gt;=1.5,B14&lt;9.5,B24&lt;3,B28&lt;0.5,B20&gt;=0.5),0.5,IF(AND(B23&gt;=28,B23&lt;38,B14&lt;9.5,B17&lt;0.25),0.51,IF(AND(B23&lt;10,B19&gt;=2,B26&gt;=6),0.51,IF(AND(B23&gt;=38,B23&lt;63,B19&gt;=1.5,B19&lt;27.5,B22&lt;12,B14&lt;7.5,B16&lt;0.25,B25&gt;=6),0.52,IF(AND(B23&gt;=10,B23&lt;38,B14&gt;=9.5,B16&lt;2.5,B24&lt;4),0.56,IF(AND(B23&gt;=10,B23&lt;28,B19&gt;=4.5,B22&lt;1.5,B14&lt;9.5,B24&lt;3,B20&gt;=0.5),0.61,IF(AND(B23&gt;=63,B23&lt;93,B19&lt;2.1,B22&gt;=0.25),0.61,IF(AND(B23&gt;=28,B23&lt;38,B14&lt;9.5,B17&gt;=0.25,B24&gt;=2),0.61,IF(AND(B23&lt;10,B19&lt;2,B28&gt;=0.5,B28&lt;1.5),0.63,IF(AND(B23&gt;=38,B23&lt;63,B19&gt;=27.5,B16&lt;6,B25&lt;3,B28&gt;=1.3),0.64,IF(AND(B23&gt;=10,B23&lt;28,B14&lt;9.5,B17&lt;1.5,B24&gt;=3,B18&gt;=1.5),0.64,IF(AND(B23&gt;=38,B23&lt;63,B19&gt;=1.5,B14&gt;=35,B16&gt;=6),0.66,IF(AND(B23&gt;=38,B23&lt;63,B19&gt;=1.5,B19&lt;27.5,B22&lt;12,B16&gt;=0.25,B16&lt;6),0.67,IF(AND(B23&gt;=68,B23&lt;73,B22&lt;0.25,B17&lt;1,B18&lt;0.5),0.67,IF(AND(B23&gt;=78,B23&lt;93,B22&lt;0.25,B17&lt;1,B18&lt;0.5),0.71,IF(AND(B23&gt;=28,B23&lt;38,B14&lt;9.5,B17&gt;=0.25,B24&lt;2),0.75,IF(AND(B23&gt;=38,B23&lt;63,B19&gt;=1.5,B19&lt;27.5,B22&lt;12,B14&lt;7.5,B16&lt;0.25,B25&lt;6),0.75,IF(AND(B23&gt;=63,B23&lt;93,B22&lt;0.25,B17&gt;=1,B18&gt;=0.5),0.77,IF(AND(B23&gt;=73,B23&lt;78,B22&lt;0.25,B17&lt;1,B18&lt;0.5,B26&gt;=2),0.77,IF(AND(B23&gt;=73,B23&lt;78,B19&gt;=72.5,B22&lt;0.25,B17&lt;1,B18&lt;0.5,B26&lt;2),0.8,IF(AND(B23&gt;=38,B23&lt;63,B19&gt;=27.5,B16&lt;6,B25&lt;3,B28&lt;1.3),0.81,IF(AND(B23&gt;=38,B23&lt;63,B19&gt;=42.5,B19&lt;57.5,B16&lt;6,B25&gt;=3),0.82,IF(AND(B23&gt;=38,B23&lt;63,B19&gt;=1.5,B19&lt;27.5,B22&gt;=12,B16&lt;6),0.85,IF(AND(B23&gt;=38,B23&lt;63,B19&gt;=1.5,B19&lt;27.5,B22&lt;12,B14&gt;=7.5,B16&lt;0.25),0.89,IF(AND(B23&gt;=63,B23&lt;68,B19&gt;=2.1,B22&gt;=0.25,B20&gt;=2.5),0.89,IF(AND(B23&gt;=63,B23&lt;68,B22&lt;0.25,B17&lt;1,B18&lt;0.5),0.9,IF(AND(B23&gt;=10,B23&lt;38,B14&gt;=9.5,B16&gt;=2.5,B24&lt;4),0.9,IF(AND(B23&gt;=38,B23&lt;63,B19&gt;=27.5,B19&lt;42.5,B16&lt;6,B25&gt;=3),0.94,IF(AND(B23&gt;=38,B23&lt;63,B19&gt;=1.5,B14&lt;35,B16&gt;=6),0.96,IF(AND(B23&gt;=10,B23&lt;28,B14&lt;9.5,B17&gt;=1.5,B24&gt;=3),0.99,IF(AND(B23&gt;=63,B23&lt;93,B22&lt;0.25,B17&gt;=1,B18&lt;0.5),1,IF(AND(B23&gt;=38,B23&lt;63,B19&gt;=57.5,B16&lt;6,B25&gt;=3),1.05,IF(AND(B23&gt;=63,B23&lt;93,B22&lt;0.25,B17&lt;1,B18&gt;=0.5),1.08,IF(AND(B23&gt;=73,B23&lt;78,B19&lt;72.5,B22&lt;0.25,B17&lt;1,B18&lt;0.5,B26&lt;2),1.11,IF(AND(B23&gt;=68,B23&lt;93,B19&gt;=2.1,B22&gt;=0.25,B25&lt;9),1.12,IF(AND(B23&gt;=93,B23&lt;98),1.2,IF(AND(B23&gt;=63,B23&lt;68,B19&gt;=2.1,B22&gt;=0.25,B20&lt;2.5),1.21,IF(AND(B23&gt;=68,B23&lt;93,B19&gt;=2.1,B22&gt;=0.25,B25&gt;=9),1.34,IF(AND(B23&gt;=98),1.4,IF(AND(B23&gt;=10,B23&lt;38,B14&gt;=9.5,B24&gt;=4),1.57,""))))))))))))))))))))))))))))))))))))))))))))))))</f>
        <v>0.67</v>
      </c>
      <c r="C92" s="13">
        <f t="shared" ref="C92:AO92" si="28">IF(AND(C23&lt;10,C19&lt;2,C28&lt;0.5),0.14,IF(AND(C23&gt;=38,C23&lt;63,C19&lt;1.5),0.23,IF(AND(C23&lt;10,C19&lt;2,C28&gt;=1.5),0.31,IF(AND(C23&lt;10,C19&gt;=2,C26&lt;6),0.32,IF(AND(C23&gt;=10,C23&lt;28,C22&gt;=1.5,C14&lt;9.5,C24&lt;3,C28&gt;=0.5,C20&gt;=0.5),0.34,IF(AND(C23&gt;=10,C23&lt;28,C14&lt;9.5,C24&lt;3,C20&lt;0.5),0.38,IF(AND(C23&gt;=10,C23&lt;28,C14&lt;9.5,C17&lt;1.5,C24&gt;=3,C18&lt;1.5),0.44,IF(AND(C23&gt;=10,C23&lt;28,C19&lt;4.5,C22&lt;1.5,C14&lt;9.5,C24&lt;3,C20&gt;=0.5),0.49,IF(AND(C23&gt;=10,C23&lt;28,C22&gt;=1.5,C14&lt;9.5,C24&lt;3,C28&lt;0.5,C20&gt;=0.5),0.5,IF(AND(C23&gt;=28,C23&lt;38,C14&lt;9.5,C17&lt;0.25),0.51,IF(AND(C23&lt;10,C19&gt;=2,C26&gt;=6),0.51,IF(AND(C23&gt;=38,C23&lt;63,C19&gt;=1.5,C19&lt;27.5,C22&lt;12,C14&lt;7.5,C16&lt;0.25,C25&gt;=6),0.52,IF(AND(C23&gt;=10,C23&lt;38,C14&gt;=9.5,C16&lt;2.5,C24&lt;4),0.56,IF(AND(C23&gt;=10,C23&lt;28,C19&gt;=4.5,C22&lt;1.5,C14&lt;9.5,C24&lt;3,C20&gt;=0.5),0.61,IF(AND(C23&gt;=63,C23&lt;93,C19&lt;2.1,C22&gt;=0.25),0.61,IF(AND(C23&gt;=28,C23&lt;38,C14&lt;9.5,C17&gt;=0.25,C24&gt;=2),0.61,IF(AND(C23&lt;10,C19&lt;2,C28&gt;=0.5,C28&lt;1.5),0.63,IF(AND(C23&gt;=38,C23&lt;63,C19&gt;=27.5,C16&lt;6,C25&lt;3,C28&gt;=1.3),0.64,IF(AND(C23&gt;=10,C23&lt;28,C14&lt;9.5,C17&lt;1.5,C24&gt;=3,C18&gt;=1.5),0.64,IF(AND(C23&gt;=38,C23&lt;63,C19&gt;=1.5,C14&gt;=35,C16&gt;=6),0.66,IF(AND(C23&gt;=38,C23&lt;63,C19&gt;=1.5,C19&lt;27.5,C22&lt;12,C16&gt;=0.25,C16&lt;6),0.67,IF(AND(C23&gt;=68,C23&lt;73,C22&lt;0.25,C17&lt;1,C18&lt;0.5),0.67,IF(AND(C23&gt;=78,C23&lt;93,C22&lt;0.25,C17&lt;1,C18&lt;0.5),0.71,IF(AND(C23&gt;=28,C23&lt;38,C14&lt;9.5,C17&gt;=0.25,C24&lt;2),0.75,IF(AND(C23&gt;=38,C23&lt;63,C19&gt;=1.5,C19&lt;27.5,C22&lt;12,C14&lt;7.5,C16&lt;0.25,C25&lt;6),0.75,IF(AND(C23&gt;=63,C23&lt;93,C22&lt;0.25,C17&gt;=1,C18&gt;=0.5),0.77,IF(AND(C23&gt;=73,C23&lt;78,C22&lt;0.25,C17&lt;1,C18&lt;0.5,C26&gt;=2),0.77,IF(AND(C23&gt;=73,C23&lt;78,C19&gt;=72.5,C22&lt;0.25,C17&lt;1,C18&lt;0.5,C26&lt;2),0.8,IF(AND(C23&gt;=38,C23&lt;63,C19&gt;=27.5,C16&lt;6,C25&lt;3,C28&lt;1.3),0.81,IF(AND(C23&gt;=38,C23&lt;63,C19&gt;=42.5,C19&lt;57.5,C16&lt;6,C25&gt;=3),0.82,IF(AND(C23&gt;=38,C23&lt;63,C19&gt;=1.5,C19&lt;27.5,C22&gt;=12,C16&lt;6),0.85,IF(AND(C23&gt;=38,C23&lt;63,C19&gt;=1.5,C19&lt;27.5,C22&lt;12,C14&gt;=7.5,C16&lt;0.25),0.89,IF(AND(C23&gt;=63,C23&lt;68,C19&gt;=2.1,C22&gt;=0.25,C20&gt;=2.5),0.89,IF(AND(C23&gt;=63,C23&lt;68,C22&lt;0.25,C17&lt;1,C18&lt;0.5),0.9,IF(AND(C23&gt;=10,C23&lt;38,C14&gt;=9.5,C16&gt;=2.5,C24&lt;4),0.9,IF(AND(C23&gt;=38,C23&lt;63,C19&gt;=27.5,C19&lt;42.5,C16&lt;6,C25&gt;=3),0.94,IF(AND(C23&gt;=38,C23&lt;63,C19&gt;=1.5,C14&lt;35,C16&gt;=6),0.96,IF(AND(C23&gt;=10,C23&lt;28,C14&lt;9.5,C17&gt;=1.5,C24&gt;=3),0.99,IF(AND(C23&gt;=63,C23&lt;93,C22&lt;0.25,C17&gt;=1,C18&lt;0.5),1,IF(AND(C23&gt;=38,C23&lt;63,C19&gt;=57.5,C16&lt;6,C25&gt;=3),1.05,IF(AND(C23&gt;=63,C23&lt;93,C22&lt;0.25,C17&lt;1,C18&gt;=0.5),1.08,IF(AND(C23&gt;=73,C23&lt;78,C19&lt;72.5,C22&lt;0.25,C17&lt;1,C18&lt;0.5,C26&lt;2),1.11,IF(AND(C23&gt;=68,C23&lt;93,C19&gt;=2.1,C22&gt;=0.25,C25&lt;9),1.12,IF(AND(C23&gt;=93,C23&lt;98),1.2,IF(AND(C23&gt;=63,C23&lt;68,C19&gt;=2.1,C22&gt;=0.25,C20&lt;2.5),1.21,IF(AND(C23&gt;=68,C23&lt;93,C19&gt;=2.1,C22&gt;=0.25,C25&gt;=9),1.34,IF(AND(C23&gt;=98),1.4,IF(AND(C23&gt;=10,C23&lt;38,C14&gt;=9.5,C24&gt;=4),1.57,""))))))))))))))))))))))))))))))))))))))))))))))))</f>
        <v>0.64</v>
      </c>
      <c r="D92" s="13">
        <f t="shared" si="28"/>
        <v>0.85</v>
      </c>
      <c r="E92" s="13">
        <f t="shared" si="28"/>
        <v>0.61</v>
      </c>
      <c r="F92" s="13">
        <f t="shared" si="28"/>
        <v>0.61</v>
      </c>
      <c r="G92" s="13">
        <f t="shared" si="28"/>
        <v>0.75</v>
      </c>
      <c r="H92" s="13">
        <f t="shared" si="28"/>
        <v>1.1200000000000001</v>
      </c>
      <c r="I92" s="13">
        <f t="shared" si="28"/>
        <v>0.94</v>
      </c>
      <c r="J92" s="13">
        <f t="shared" si="28"/>
        <v>0.61</v>
      </c>
      <c r="K92" s="13">
        <f t="shared" si="28"/>
        <v>1.4</v>
      </c>
      <c r="L92" s="13">
        <f t="shared" si="28"/>
        <v>1.4</v>
      </c>
      <c r="M92" s="13">
        <f t="shared" si="28"/>
        <v>0.14000000000000001</v>
      </c>
      <c r="N92" s="13">
        <f t="shared" si="28"/>
        <v>0.14000000000000001</v>
      </c>
      <c r="O92" s="13">
        <f t="shared" si="28"/>
        <v>0.14000000000000001</v>
      </c>
      <c r="P92" s="13">
        <f t="shared" si="28"/>
        <v>0.14000000000000001</v>
      </c>
      <c r="Q92" s="13">
        <f t="shared" si="28"/>
        <v>0.14000000000000001</v>
      </c>
      <c r="R92" s="13">
        <f t="shared" si="28"/>
        <v>0.14000000000000001</v>
      </c>
      <c r="S92" s="13">
        <f t="shared" si="28"/>
        <v>0.14000000000000001</v>
      </c>
      <c r="T92" s="13">
        <f t="shared" si="28"/>
        <v>0.14000000000000001</v>
      </c>
      <c r="U92" s="13">
        <f t="shared" si="28"/>
        <v>0.14000000000000001</v>
      </c>
      <c r="V92" s="13">
        <f t="shared" si="28"/>
        <v>0.14000000000000001</v>
      </c>
      <c r="W92" s="13">
        <f t="shared" si="28"/>
        <v>0.14000000000000001</v>
      </c>
      <c r="X92" s="13">
        <f t="shared" si="28"/>
        <v>0.14000000000000001</v>
      </c>
      <c r="Y92" s="13">
        <f t="shared" si="28"/>
        <v>0.14000000000000001</v>
      </c>
      <c r="Z92" s="13">
        <f t="shared" si="28"/>
        <v>0.14000000000000001</v>
      </c>
      <c r="AA92" s="13">
        <f t="shared" si="28"/>
        <v>0.14000000000000001</v>
      </c>
      <c r="AB92" s="13">
        <f t="shared" si="28"/>
        <v>0.14000000000000001</v>
      </c>
      <c r="AC92" s="13">
        <f t="shared" si="28"/>
        <v>0.14000000000000001</v>
      </c>
      <c r="AD92" s="13">
        <f t="shared" si="28"/>
        <v>0.14000000000000001</v>
      </c>
      <c r="AE92" s="13">
        <f t="shared" si="28"/>
        <v>0.14000000000000001</v>
      </c>
      <c r="AF92" s="13">
        <f t="shared" si="28"/>
        <v>0.14000000000000001</v>
      </c>
      <c r="AG92" s="13">
        <f t="shared" si="28"/>
        <v>0.14000000000000001</v>
      </c>
      <c r="AH92" s="13">
        <f t="shared" si="28"/>
        <v>0.14000000000000001</v>
      </c>
      <c r="AI92" s="13">
        <f t="shared" si="28"/>
        <v>0.14000000000000001</v>
      </c>
      <c r="AJ92" s="13">
        <f t="shared" si="28"/>
        <v>0.14000000000000001</v>
      </c>
      <c r="AK92" s="13">
        <f t="shared" si="28"/>
        <v>0.14000000000000001</v>
      </c>
      <c r="AL92" s="13">
        <f t="shared" si="28"/>
        <v>0.14000000000000001</v>
      </c>
      <c r="AM92" s="13">
        <f t="shared" si="28"/>
        <v>0.14000000000000001</v>
      </c>
      <c r="AN92" s="13">
        <f t="shared" si="28"/>
        <v>0.14000000000000001</v>
      </c>
      <c r="AO92" s="13">
        <f t="shared" si="28"/>
        <v>0.14000000000000001</v>
      </c>
    </row>
    <row r="93" spans="1:41" x14ac:dyDescent="0.35">
      <c r="A93" s="1" t="s">
        <v>60</v>
      </c>
      <c r="B93" s="13">
        <f>IF(AND(B23&lt;4,B19&lt;2,B14&gt;=0.5),0,IF(AND(B23&gt;=4,B23&lt;6,B21&lt;0.25,B26&lt;6),0,IF(AND(B23&lt;4,B19&lt;2,B14&lt;0.5),0.15,IF(AND(B23&gt;=18,B23&lt;28,B19&gt;=12,B24&lt;2,B22&gt;=0.5),0.23,IF(AND(B23&gt;=28,B23&lt;48,B19&lt;1.5,B28&lt;4,B17&lt;0.25),0.23,IF(AND(B23&gt;=6,B23&lt;10,B21&lt;0.25,B26&lt;6),0.3,IF(AND(B23&lt;4,B19&gt;=2),0.31,IF(AND(B23&gt;=4,B23&lt;10,B21&gt;=0.25,B26&lt;6),0.35,IF(AND(B23&gt;=10,B23&lt;28,B24&lt;2,B22&lt;0.5),0.35,IF(AND(B23&gt;=28,B23&lt;48,B19&lt;3,B17&gt;=0.25,B16&lt;6.5),0.4,IF(AND(B23&gt;=28,B23&lt;48,B19&gt;=3,B17&gt;=12.5,B16&lt;6.5),0.4,IF(AND(B23&gt;=18,B23&lt;28,B19&lt;12,B24&lt;2,B22&gt;=1.5),0.41,IF(AND(B23&gt;=10,B23&lt;28,B24&gt;=2,B25&lt;4,B26&gt;=1,B20&lt;2.5),0.43,IF(AND(B23&gt;=48,B23&lt;93,B19&lt;1.1),0.5,IF(AND(B23&gt;=28,B23&lt;48,B19&gt;=1.5,B28&lt;4,B17&lt;0.25),0.53,IF(AND(B23&gt;=10,B23&lt;28,B24&gt;=2,B25&gt;=4,B26&gt;=1,B20&lt;2.5),0.55,IF(AND(B23&gt;=18,B23&lt;28,B19&lt;12,B24&lt;2,B22&gt;=0.5,B22&lt;1.5),0.57,IF(AND(B23&gt;=48,B23&lt;93,B19&gt;=1.1,B24&gt;=3,B28&lt;2.5,B17&lt;3),0.58,IF(AND(B23&gt;=48,B23&lt;93,B19&gt;=27,B24&lt;3,B28&gt;=0.5,B28&lt;1.5,B17&lt;3,B25&lt;5,B21&lt;1.5,B14&gt;=0.25),0.58,IF(AND(B23&gt;=4,B23&lt;10,B26&gt;=6),0.63,IF(AND(B23&gt;=10,B23&lt;28,B24&gt;=2,B26&gt;=1,B20&gt;=2.5),0.64,IF(AND(B23&gt;=28,B23&lt;48,B19&gt;=3,B17&gt;=0.25,B17&lt;12.5,B16&lt;6.5),0.72,IF(AND(B23&gt;=48,B23&lt;93,B19&gt;=1.1,B24&lt;3,B28&lt;1.5,B17&lt;3,B25&lt;5,B21&lt;1.5,B14&lt;0.25),0.73,IF(AND(B23&gt;=28,B23&lt;48,B28&gt;=4,B17&lt;0.25),0.73,IF(AND(B23&gt;=48,B23&lt;93,B19&gt;=1.1,B24&lt;3,B28&gt;=1.5,B28&lt;2.5,B17&lt;3,B25&lt;5),0.74,IF(AND(B23&gt;=10,B23&lt;18,B24&lt;2,B22&gt;=0.5),0.76,IF(AND(B23&gt;=48,B23&lt;93,B19&gt;=1.1,B24&lt;3,B28&lt;1.5,B17&lt;3,B25&lt;5,B21&gt;=5.5),0.76,IF(AND(B23&gt;=53,B23&lt;93,B19&gt;=37.5,B24&gt;=4,B28&gt;=2.5,B28&lt;12),0.77,IF(AND(B23&gt;=48,B23&lt;53,B19&gt;=1.1,B28&gt;=2.5),0.83,IF(AND(B23&gt;=48,B23&lt;93,B19&gt;=27,B24&lt;3,B28&lt;0.5,B17&lt;3,B25&lt;5,B21&lt;1.5,B14&gt;=0.25),0.85,IF(AND(B23&gt;=48,B23&lt;93,B19&gt;=1.1,B19&lt;57.5,B24&lt;3,B28&lt;2.5,B17&lt;3,B25&gt;=5),0.86,IF(AND(B23&gt;=93,B21&lt;5.5,B16&lt;0.75),0.89,IF(AND(B23&gt;=53,B23&lt;93,B19&gt;=37.5,B24&lt;4,B28&gt;=2.5,B28&lt;12,B20&gt;=1.5),0.89,IF(AND(B23&gt;=28,B23&lt;48,B17&gt;=0.25,B16&gt;=6.5),0.92,IF(AND(B23&gt;=48,B23&lt;93,B19&gt;=1.1,B24&lt;3,B28&lt;1.5,B17&lt;3,B25&lt;5,B21&gt;=1.5,B21&lt;5.5),0.97,IF(AND(B23&gt;=53,B23&lt;93,B19&gt;=1.1,B19&lt;37.5,B28&gt;=2.5,B25&lt;3),0.98,IF(AND(B23&gt;=10,B23&lt;28,B24&gt;=2,B26&lt;1),0.99,IF(AND(B23&gt;=48,B23&lt;93,B19&gt;=1.1,B19&lt;27,B24&lt;3,B28&lt;1.5,B17&lt;3,B25&lt;5,B21&lt;1.5,B14&gt;=0.25),0.99,IF(AND(B23&gt;=48,B23&lt;93,B19&gt;=1.1,B28&lt;2.5,B17&gt;=3),1.01,IF(AND(B23&gt;=53,B23&lt;93,B19&gt;=37.5,B24&lt;4,B28&gt;=2.5,B28&lt;12,B20&lt;1.5),1.03,IF(AND(B23&gt;=53,B23&lt;93,B19&gt;=1.1,B19&lt;37.5,B28&gt;=2.5,B25&gt;=3),1.11,IF(AND(B23&gt;=48,B23&lt;93,B19&gt;=57.5,B24&lt;3,B28&lt;2.5,B17&lt;3,B25&gt;=5),1.15,IF(AND(B23&gt;=93,B14&gt;=6.5,B16&gt;=0.75),1.17,IF(AND(B23&gt;=93,B21&gt;=5.5,B16&lt;0.75),1.19,IF(AND(B23&gt;=53,B23&lt;93,B19&gt;=37.5,B28&gt;=12),1.23,IF(AND(B23&gt;=93,B14&lt;6.5,B16&gt;=0.75),1.42,""))))))))))))))))))))))))))))))))))))))))))))))</f>
        <v>0.4</v>
      </c>
      <c r="C93" s="13">
        <f t="shared" ref="C93:AO93" si="29">IF(AND(C23&lt;4,C19&lt;2,C14&gt;=0.5),0,IF(AND(C23&gt;=4,C23&lt;6,C21&lt;0.25,C26&lt;6),0,IF(AND(C23&lt;4,C19&lt;2,C14&lt;0.5),0.15,IF(AND(C23&gt;=18,C23&lt;28,C19&gt;=12,C24&lt;2,C22&gt;=0.5),0.23,IF(AND(C23&gt;=28,C23&lt;48,C19&lt;1.5,C28&lt;4,C17&lt;0.25),0.23,IF(AND(C23&gt;=6,C23&lt;10,C21&lt;0.25,C26&lt;6),0.3,IF(AND(C23&lt;4,C19&gt;=2),0.31,IF(AND(C23&gt;=4,C23&lt;10,C21&gt;=0.25,C26&lt;6),0.35,IF(AND(C23&gt;=10,C23&lt;28,C24&lt;2,C22&lt;0.5),0.35,IF(AND(C23&gt;=28,C23&lt;48,C19&lt;3,C17&gt;=0.25,C16&lt;6.5),0.4,IF(AND(C23&gt;=28,C23&lt;48,C19&gt;=3,C17&gt;=12.5,C16&lt;6.5),0.4,IF(AND(C23&gt;=18,C23&lt;28,C19&lt;12,C24&lt;2,C22&gt;=1.5),0.41,IF(AND(C23&gt;=10,C23&lt;28,C24&gt;=2,C25&lt;4,C26&gt;=1,C20&lt;2.5),0.43,IF(AND(C23&gt;=48,C23&lt;93,C19&lt;1.1),0.5,IF(AND(C23&gt;=28,C23&lt;48,C19&gt;=1.5,C28&lt;4,C17&lt;0.25),0.53,IF(AND(C23&gt;=10,C23&lt;28,C24&gt;=2,C25&gt;=4,C26&gt;=1,C20&lt;2.5),0.55,IF(AND(C23&gt;=18,C23&lt;28,C19&lt;12,C24&lt;2,C22&gt;=0.5,C22&lt;1.5),0.57,IF(AND(C23&gt;=48,C23&lt;93,C19&gt;=1.1,C24&gt;=3,C28&lt;2.5,C17&lt;3),0.58,IF(AND(C23&gt;=48,C23&lt;93,C19&gt;=27,C24&lt;3,C28&gt;=0.5,C28&lt;1.5,C17&lt;3,C25&lt;5,C21&lt;1.5,C14&gt;=0.25),0.58,IF(AND(C23&gt;=4,C23&lt;10,C26&gt;=6),0.63,IF(AND(C23&gt;=10,C23&lt;28,C24&gt;=2,C26&gt;=1,C20&gt;=2.5),0.64,IF(AND(C23&gt;=28,C23&lt;48,C19&gt;=3,C17&gt;=0.25,C17&lt;12.5,C16&lt;6.5),0.72,IF(AND(C23&gt;=48,C23&lt;93,C19&gt;=1.1,C24&lt;3,C28&lt;1.5,C17&lt;3,C25&lt;5,C21&lt;1.5,C14&lt;0.25),0.73,IF(AND(C23&gt;=28,C23&lt;48,C28&gt;=4,C17&lt;0.25),0.73,IF(AND(C23&gt;=48,C23&lt;93,C19&gt;=1.1,C24&lt;3,C28&gt;=1.5,C28&lt;2.5,C17&lt;3,C25&lt;5),0.74,IF(AND(C23&gt;=10,C23&lt;18,C24&lt;2,C22&gt;=0.5),0.76,IF(AND(C23&gt;=48,C23&lt;93,C19&gt;=1.1,C24&lt;3,C28&lt;1.5,C17&lt;3,C25&lt;5,C21&gt;=5.5),0.76,IF(AND(C23&gt;=53,C23&lt;93,C19&gt;=37.5,C24&gt;=4,C28&gt;=2.5,C28&lt;12),0.77,IF(AND(C23&gt;=48,C23&lt;53,C19&gt;=1.1,C28&gt;=2.5),0.83,IF(AND(C23&gt;=48,C23&lt;93,C19&gt;=27,C24&lt;3,C28&lt;0.5,C17&lt;3,C25&lt;5,C21&lt;1.5,C14&gt;=0.25),0.85,IF(AND(C23&gt;=48,C23&lt;93,C19&gt;=1.1,C19&lt;57.5,C24&lt;3,C28&lt;2.5,C17&lt;3,C25&gt;=5),0.86,IF(AND(C23&gt;=93,C21&lt;5.5,C16&lt;0.75),0.89,IF(AND(C23&gt;=53,C23&lt;93,C19&gt;=37.5,C24&lt;4,C28&gt;=2.5,C28&lt;12,C20&gt;=1.5),0.89,IF(AND(C23&gt;=28,C23&lt;48,C17&gt;=0.25,C16&gt;=6.5),0.92,IF(AND(C23&gt;=48,C23&lt;93,C19&gt;=1.1,C24&lt;3,C28&lt;1.5,C17&lt;3,C25&lt;5,C21&gt;=1.5,C21&lt;5.5),0.97,IF(AND(C23&gt;=53,C23&lt;93,C19&gt;=1.1,C19&lt;37.5,C28&gt;=2.5,C25&lt;3),0.98,IF(AND(C23&gt;=10,C23&lt;28,C24&gt;=2,C26&lt;1),0.99,IF(AND(C23&gt;=48,C23&lt;93,C19&gt;=1.1,C19&lt;27,C24&lt;3,C28&lt;1.5,C17&lt;3,C25&lt;5,C21&lt;1.5,C14&gt;=0.25),0.99,IF(AND(C23&gt;=48,C23&lt;93,C19&gt;=1.1,C28&lt;2.5,C17&gt;=3),1.01,IF(AND(C23&gt;=53,C23&lt;93,C19&gt;=37.5,C24&lt;4,C28&gt;=2.5,C28&lt;12,C20&lt;1.5),1.03,IF(AND(C23&gt;=53,C23&lt;93,C19&gt;=1.1,C19&lt;37.5,C28&gt;=2.5,C25&gt;=3),1.11,IF(AND(C23&gt;=48,C23&lt;93,C19&gt;=57.5,C24&lt;3,C28&lt;2.5,C17&lt;3,C25&gt;=5),1.15,IF(AND(C23&gt;=93,C14&gt;=6.5,C16&gt;=0.75),1.17,IF(AND(C23&gt;=93,C21&gt;=5.5,C16&lt;0.75),1.19,IF(AND(C23&gt;=53,C23&lt;93,C19&gt;=37.5,C28&gt;=12),1.23,IF(AND(C23&gt;=93,C14&lt;6.5,C16&gt;=0.75),1.42,""))))))))))))))))))))))))))))))))))))))))))))))</f>
        <v>0.53</v>
      </c>
      <c r="D93" s="13">
        <f t="shared" si="29"/>
        <v>0.72</v>
      </c>
      <c r="E93" s="13">
        <f t="shared" si="29"/>
        <v>0.72</v>
      </c>
      <c r="F93" s="13">
        <f t="shared" si="29"/>
        <v>0.72</v>
      </c>
      <c r="G93" s="13">
        <f t="shared" si="29"/>
        <v>0.72</v>
      </c>
      <c r="H93" s="13">
        <f t="shared" si="29"/>
        <v>1.23</v>
      </c>
      <c r="I93" s="13">
        <f t="shared" si="29"/>
        <v>0.83</v>
      </c>
      <c r="J93" s="13">
        <f t="shared" si="29"/>
        <v>0.5</v>
      </c>
      <c r="K93" s="13">
        <f t="shared" si="29"/>
        <v>1.19</v>
      </c>
      <c r="L93" s="13">
        <f t="shared" si="29"/>
        <v>1.42</v>
      </c>
      <c r="M93" s="13">
        <f t="shared" si="29"/>
        <v>0.15</v>
      </c>
      <c r="N93" s="13">
        <f t="shared" si="29"/>
        <v>0.15</v>
      </c>
      <c r="O93" s="13">
        <f t="shared" si="29"/>
        <v>0.15</v>
      </c>
      <c r="P93" s="13">
        <f t="shared" si="29"/>
        <v>0.15</v>
      </c>
      <c r="Q93" s="13">
        <f t="shared" si="29"/>
        <v>0.15</v>
      </c>
      <c r="R93" s="13">
        <f t="shared" si="29"/>
        <v>0.15</v>
      </c>
      <c r="S93" s="13">
        <f t="shared" si="29"/>
        <v>0.15</v>
      </c>
      <c r="T93" s="13">
        <f t="shared" si="29"/>
        <v>0.15</v>
      </c>
      <c r="U93" s="13">
        <f t="shared" si="29"/>
        <v>0.15</v>
      </c>
      <c r="V93" s="13">
        <f t="shared" si="29"/>
        <v>0.15</v>
      </c>
      <c r="W93" s="13">
        <f t="shared" si="29"/>
        <v>0.15</v>
      </c>
      <c r="X93" s="13">
        <f t="shared" si="29"/>
        <v>0.15</v>
      </c>
      <c r="Y93" s="13">
        <f t="shared" si="29"/>
        <v>0.15</v>
      </c>
      <c r="Z93" s="13">
        <f t="shared" si="29"/>
        <v>0.15</v>
      </c>
      <c r="AA93" s="13">
        <f t="shared" si="29"/>
        <v>0.15</v>
      </c>
      <c r="AB93" s="13">
        <f t="shared" si="29"/>
        <v>0.15</v>
      </c>
      <c r="AC93" s="13">
        <f t="shared" si="29"/>
        <v>0.15</v>
      </c>
      <c r="AD93" s="13">
        <f t="shared" si="29"/>
        <v>0.15</v>
      </c>
      <c r="AE93" s="13">
        <f t="shared" si="29"/>
        <v>0.15</v>
      </c>
      <c r="AF93" s="13">
        <f t="shared" si="29"/>
        <v>0.15</v>
      </c>
      <c r="AG93" s="13">
        <f t="shared" si="29"/>
        <v>0.15</v>
      </c>
      <c r="AH93" s="13">
        <f t="shared" si="29"/>
        <v>0.15</v>
      </c>
      <c r="AI93" s="13">
        <f t="shared" si="29"/>
        <v>0.15</v>
      </c>
      <c r="AJ93" s="13">
        <f t="shared" si="29"/>
        <v>0.15</v>
      </c>
      <c r="AK93" s="13">
        <f t="shared" si="29"/>
        <v>0.15</v>
      </c>
      <c r="AL93" s="13">
        <f t="shared" si="29"/>
        <v>0.15</v>
      </c>
      <c r="AM93" s="13">
        <f t="shared" si="29"/>
        <v>0.15</v>
      </c>
      <c r="AN93" s="13">
        <f t="shared" si="29"/>
        <v>0.15</v>
      </c>
      <c r="AO93" s="13">
        <f t="shared" si="29"/>
        <v>0.15</v>
      </c>
    </row>
    <row r="94" spans="1:41" x14ac:dyDescent="0.35">
      <c r="A94" s="1" t="s">
        <v>61</v>
      </c>
      <c r="B94" s="13">
        <f>IF(AND(B23&gt;=3,B23&lt;4,B26&lt;6,B14&gt;=0.5),0,IF(AND(B23&lt;10,B28&lt;0.25,B14&lt;0.5),0.1,IF(AND(B23&gt;=23,B23&lt;28,B16&lt;1.5,B20&lt;1),0.26,IF(AND(B23&lt;10,B28&gt;=0.25,B14&lt;0.5),0.28,IF(AND(B23&gt;=10,B23&lt;23,B28&gt;=7.5,B21&lt;3.5,B26&gt;=1,B24&gt;=1),0.3,IF(AND(B23&gt;=4,B23&lt;10,B26&lt;6,B14&gt;=0.5),0.34,IF(AND(B23&gt;=10,B23&lt;23,B21&lt;1,B26&lt;1),0.38,IF(AND(B23&gt;=28,B23&lt;48,B21&gt;=17.5,B16&lt;1.5,B19&gt;=2,B18&lt;12.5),0.4,IF(AND(B23&gt;=23,B23&lt;48,B16&gt;=1.5,B19&gt;=8,B26&lt;2),0.41,IF(AND(B23&gt;=10,B23&lt;23,B21&gt;=3.5),0.42,IF(AND(B23&gt;=28,B23&lt;48,B16&lt;1.5,B19&lt;2,B18&lt;12.5),0.46,IF(AND(B23&lt;10,B26&gt;=6,B14&gt;=0.5),0.51,IF(AND(B23&gt;=23,B23&lt;28,B16&lt;1.5,B20&gt;=1),0.52,IF(AND(B23&lt;3,B26&lt;6,B14&gt;=0.5),0.55,IF(AND(B23&gt;=10,B23&lt;23,B28&lt;7.5,B21&lt;3.5,B26&gt;=1,B24&gt;=1),0.55,IF(AND(B23&gt;=68,B23&lt;93,B28&lt;2.5,B21&lt;1.5,B19&gt;=6,B25&gt;=3,B17&lt;0.75,B14&gt;=0.75),0.58,IF(AND(B23&gt;=48,B23&lt;68,B28&lt;2.5,B21&gt;=1.5,B25&gt;=4,B17&lt;0.75,B27&lt;2),0.59,IF(AND(B23&gt;=68,B23&lt;93,B28&lt;2.5,B21&lt;1.5,B19&gt;=6,B19&lt;88,B25&lt;3,B17&lt;0.75),0.61,IF(AND(B23&gt;=28,B23&lt;48,B21&lt;17.5,B16&lt;1.5,B19&gt;=2,B18&gt;=3.5,B18&lt;12.5),0.61,IF(AND(B23&gt;=48,B23&lt;63,B28&gt;=2.5,B22&lt;0.5),0.63,IF(AND(B23&gt;=23,B23&lt;48,B16&gt;=1.5,B19&gt;=8,B26&gt;=2,B20&lt;3),0.65,IF(AND(B23&gt;=10,B23&lt;23,B21&gt;=1,B21&lt;3.5,B26&lt;1),0.68,IF(AND(B23&gt;=28,B23&lt;48,B21&lt;17.5,B16&lt;1.5,B19&gt;=2,B18&lt;3.5),0.7,IF(AND(B23&gt;=28,B23&lt;48,B16&lt;1.5,B18&gt;=12.5),0.76,IF(AND(B23&gt;=10,B23&lt;23,B21&lt;3.5,B26&gt;=1,B24&lt;1),0.77,IF(AND(B23&gt;=68,B23&lt;93,B28&lt;2.5,B21&lt;1.5,B19&gt;=88,B25&lt;3,B17&lt;0.75),0.79,IF(AND(B23&gt;=48,B23&lt;68,B28&lt;2.5,B21&gt;=1.5,B25&lt;4,B17&lt;0.75,B27&lt;2),0.79,IF(AND(B23&gt;=48,B23&lt;63,B28&gt;=2.5,B26&gt;=8,B22&gt;=0.5),0.82,IF(AND(B23&gt;=48,B23&lt;93,B28&lt;2.5,B25&gt;=8,B17&gt;=0.75),0.83,IF(AND(B23&gt;=68,B23&lt;93,B28&lt;2.5,B21&lt;1.5,B19&gt;=6,B25&gt;=3,B17&lt;0.75,B14&lt;0.75),0.84,IF(AND(B23&gt;=23,B23&lt;48,B16&gt;=1.5,B19&gt;=8,B26&gt;=2,B20&gt;=3),0.84,IF(AND(B23&gt;=48,B23&lt;68,B28&lt;2.5,B21&lt;1.5,B19&gt;=6,B17&lt;0.75),0.86,IF(AND(B23&gt;=93,B21&lt;5.5,B16&lt;0.75),0.89,IF(AND(B23&gt;=23,B23&lt;48,B16&gt;=1.5,B19&lt;8,B27&gt;=2),0.91,IF(AND(B23&gt;=63,B23&lt;73,B28&gt;=2.5,B25&lt;6),0.94,IF(AND(B23&gt;=48,B23&lt;68,B28&lt;2.5,B21&gt;=1.5,B17&lt;0.75,B27&gt;=2),0.95,IF(AND(B23&gt;=48,B23&lt;93,B28&lt;2.5,B25&lt;8,B17&gt;=0.75,B14&gt;=3),0.99,IF(AND(B23&gt;=48,B23&lt;93,B28&lt;2.5,B21&lt;1.5,B19&lt;6,B17&lt;0.75),0.99,IF(AND(B23&gt;=68,B23&lt;93,B28&lt;2.5,B21&gt;=1.5,B17&lt;0.75),1,IF(AND(B23&gt;=73,B23&lt;93,B28&gt;=2.5,B25&lt;6),1.08,IF(AND(B23&gt;=48,B23&lt;63,B28&gt;=2.5,B26&lt;8,B22&gt;=0.5),1.13,IF(AND(B23&gt;=93,B16&gt;=0.75,B14&gt;=6.5),1.17,IF(AND(B23&gt;=93,B21&gt;=5.5,B16&lt;0.75),1.18,IF(AND(B23&gt;=48,B23&lt;93,B28&lt;2.5,B25&lt;8,B17&gt;=0.75,B14&lt;3),1.19,IF(AND(B23&gt;=63,B23&lt;93,B28&gt;=2.5,B25&gt;=6,B18&gt;=0.5),1.24,IF(AND(B23&gt;=93,B16&gt;=0.75,B14&lt;6.5),1.43,IF(AND(B23&gt;=23,B23&lt;48,B16&gt;=1.5,B19&lt;8,B27&lt;2),1.46,IF(AND(B23&gt;=63,B23&lt;93,B28&gt;=2.5,B25&gt;=6,B18&lt;0.5),1.57,""))))))))))))))))))))))))))))))))))))))))))))))))</f>
        <v>0.4</v>
      </c>
      <c r="C94" s="13">
        <f t="shared" ref="C94:AO94" si="30">IF(AND(C23&gt;=3,C23&lt;4,C26&lt;6,C14&gt;=0.5),0,IF(AND(C23&lt;10,C28&lt;0.25,C14&lt;0.5),0.1,IF(AND(C23&gt;=23,C23&lt;28,C16&lt;1.5,C20&lt;1),0.26,IF(AND(C23&lt;10,C28&gt;=0.25,C14&lt;0.5),0.28,IF(AND(C23&gt;=10,C23&lt;23,C28&gt;=7.5,C21&lt;3.5,C26&gt;=1,C24&gt;=1),0.3,IF(AND(C23&gt;=4,C23&lt;10,C26&lt;6,C14&gt;=0.5),0.34,IF(AND(C23&gt;=10,C23&lt;23,C21&lt;1,C26&lt;1),0.38,IF(AND(C23&gt;=28,C23&lt;48,C21&gt;=17.5,C16&lt;1.5,C19&gt;=2,C18&lt;12.5),0.4,IF(AND(C23&gt;=23,C23&lt;48,C16&gt;=1.5,C19&gt;=8,C26&lt;2),0.41,IF(AND(C23&gt;=10,C23&lt;23,C21&gt;=3.5),0.42,IF(AND(C23&gt;=28,C23&lt;48,C16&lt;1.5,C19&lt;2,C18&lt;12.5),0.46,IF(AND(C23&lt;10,C26&gt;=6,C14&gt;=0.5),0.51,IF(AND(C23&gt;=23,C23&lt;28,C16&lt;1.5,C20&gt;=1),0.52,IF(AND(C23&lt;3,C26&lt;6,C14&gt;=0.5),0.55,IF(AND(C23&gt;=10,C23&lt;23,C28&lt;7.5,C21&lt;3.5,C26&gt;=1,C24&gt;=1),0.55,IF(AND(C23&gt;=68,C23&lt;93,C28&lt;2.5,C21&lt;1.5,C19&gt;=6,C25&gt;=3,C17&lt;0.75,C14&gt;=0.75),0.58,IF(AND(C23&gt;=48,C23&lt;68,C28&lt;2.5,C21&gt;=1.5,C25&gt;=4,C17&lt;0.75,C27&lt;2),0.59,IF(AND(C23&gt;=68,C23&lt;93,C28&lt;2.5,C21&lt;1.5,C19&gt;=6,C19&lt;88,C25&lt;3,C17&lt;0.75),0.61,IF(AND(C23&gt;=28,C23&lt;48,C21&lt;17.5,C16&lt;1.5,C19&gt;=2,C18&gt;=3.5,C18&lt;12.5),0.61,IF(AND(C23&gt;=48,C23&lt;63,C28&gt;=2.5,C22&lt;0.5),0.63,IF(AND(C23&gt;=23,C23&lt;48,C16&gt;=1.5,C19&gt;=8,C26&gt;=2,C20&lt;3),0.65,IF(AND(C23&gt;=10,C23&lt;23,C21&gt;=1,C21&lt;3.5,C26&lt;1),0.68,IF(AND(C23&gt;=28,C23&lt;48,C21&lt;17.5,C16&lt;1.5,C19&gt;=2,C18&lt;3.5),0.7,IF(AND(C23&gt;=28,C23&lt;48,C16&lt;1.5,C18&gt;=12.5),0.76,IF(AND(C23&gt;=10,C23&lt;23,C21&lt;3.5,C26&gt;=1,C24&lt;1),0.77,IF(AND(C23&gt;=68,C23&lt;93,C28&lt;2.5,C21&lt;1.5,C19&gt;=88,C25&lt;3,C17&lt;0.75),0.79,IF(AND(C23&gt;=48,C23&lt;68,C28&lt;2.5,C21&gt;=1.5,C25&lt;4,C17&lt;0.75,C27&lt;2),0.79,IF(AND(C23&gt;=48,C23&lt;63,C28&gt;=2.5,C26&gt;=8,C22&gt;=0.5),0.82,IF(AND(C23&gt;=48,C23&lt;93,C28&lt;2.5,C25&gt;=8,C17&gt;=0.75),0.83,IF(AND(C23&gt;=68,C23&lt;93,C28&lt;2.5,C21&lt;1.5,C19&gt;=6,C25&gt;=3,C17&lt;0.75,C14&lt;0.75),0.84,IF(AND(C23&gt;=23,C23&lt;48,C16&gt;=1.5,C19&gt;=8,C26&gt;=2,C20&gt;=3),0.84,IF(AND(C23&gt;=48,C23&lt;68,C28&lt;2.5,C21&lt;1.5,C19&gt;=6,C17&lt;0.75),0.86,IF(AND(C23&gt;=93,C21&lt;5.5,C16&lt;0.75),0.89,IF(AND(C23&gt;=23,C23&lt;48,C16&gt;=1.5,C19&lt;8,C27&gt;=2),0.91,IF(AND(C23&gt;=63,C23&lt;73,C28&gt;=2.5,C25&lt;6),0.94,IF(AND(C23&gt;=48,C23&lt;68,C28&lt;2.5,C21&gt;=1.5,C17&lt;0.75,C27&gt;=2),0.95,IF(AND(C23&gt;=48,C23&lt;93,C28&lt;2.5,C25&lt;8,C17&gt;=0.75,C14&gt;=3),0.99,IF(AND(C23&gt;=48,C23&lt;93,C28&lt;2.5,C21&lt;1.5,C19&lt;6,C17&lt;0.75),0.99,IF(AND(C23&gt;=68,C23&lt;93,C28&lt;2.5,C21&gt;=1.5,C17&lt;0.75),1,IF(AND(C23&gt;=73,C23&lt;93,C28&gt;=2.5,C25&lt;6),1.08,IF(AND(C23&gt;=48,C23&lt;63,C28&gt;=2.5,C26&lt;8,C22&gt;=0.5),1.13,IF(AND(C23&gt;=93,C16&gt;=0.75,C14&gt;=6.5),1.17,IF(AND(C23&gt;=93,C21&gt;=5.5,C16&lt;0.75),1.18,IF(AND(C23&gt;=48,C23&lt;93,C28&lt;2.5,C25&lt;8,C17&gt;=0.75,C14&lt;3),1.19,IF(AND(C23&gt;=63,C23&lt;93,C28&gt;=2.5,C25&gt;=6,C18&gt;=0.5),1.24,IF(AND(C23&gt;=93,C16&gt;=0.75,C14&lt;6.5),1.43,IF(AND(C23&gt;=23,C23&lt;48,C16&gt;=1.5,C19&lt;8,C27&lt;2),1.46,IF(AND(C23&gt;=63,C23&lt;93,C28&gt;=2.5,C25&gt;=6,C18&lt;0.5),1.57,""))))))))))))))))))))))))))))))))))))))))))))))))</f>
        <v>0.7</v>
      </c>
      <c r="D94" s="13">
        <f t="shared" si="30"/>
        <v>0.76</v>
      </c>
      <c r="E94" s="13">
        <f t="shared" si="30"/>
        <v>0.61</v>
      </c>
      <c r="F94" s="13">
        <f t="shared" si="30"/>
        <v>0.61</v>
      </c>
      <c r="G94" s="13">
        <f t="shared" si="30"/>
        <v>0.76</v>
      </c>
      <c r="H94" s="13">
        <f t="shared" si="30"/>
        <v>1.24</v>
      </c>
      <c r="I94" s="13">
        <f t="shared" si="30"/>
        <v>0.82</v>
      </c>
      <c r="J94" s="13">
        <f t="shared" si="30"/>
        <v>0.94</v>
      </c>
      <c r="K94" s="13">
        <f t="shared" si="30"/>
        <v>1.18</v>
      </c>
      <c r="L94" s="13">
        <f t="shared" si="30"/>
        <v>1.43</v>
      </c>
      <c r="M94" s="13">
        <f t="shared" si="30"/>
        <v>0.1</v>
      </c>
      <c r="N94" s="13">
        <f t="shared" si="30"/>
        <v>0.1</v>
      </c>
      <c r="O94" s="13">
        <f t="shared" si="30"/>
        <v>0.1</v>
      </c>
      <c r="P94" s="13">
        <f t="shared" si="30"/>
        <v>0.1</v>
      </c>
      <c r="Q94" s="13">
        <f t="shared" si="30"/>
        <v>0.1</v>
      </c>
      <c r="R94" s="13">
        <f t="shared" si="30"/>
        <v>0.1</v>
      </c>
      <c r="S94" s="13">
        <f t="shared" si="30"/>
        <v>0.1</v>
      </c>
      <c r="T94" s="13">
        <f t="shared" si="30"/>
        <v>0.1</v>
      </c>
      <c r="U94" s="13">
        <f t="shared" si="30"/>
        <v>0.1</v>
      </c>
      <c r="V94" s="13">
        <f t="shared" si="30"/>
        <v>0.1</v>
      </c>
      <c r="W94" s="13">
        <f t="shared" si="30"/>
        <v>0.1</v>
      </c>
      <c r="X94" s="13">
        <f t="shared" si="30"/>
        <v>0.1</v>
      </c>
      <c r="Y94" s="13">
        <f t="shared" si="30"/>
        <v>0.1</v>
      </c>
      <c r="Z94" s="13">
        <f t="shared" si="30"/>
        <v>0.1</v>
      </c>
      <c r="AA94" s="13">
        <f t="shared" si="30"/>
        <v>0.1</v>
      </c>
      <c r="AB94" s="13">
        <f t="shared" si="30"/>
        <v>0.1</v>
      </c>
      <c r="AC94" s="13">
        <f t="shared" si="30"/>
        <v>0.1</v>
      </c>
      <c r="AD94" s="13">
        <f t="shared" si="30"/>
        <v>0.1</v>
      </c>
      <c r="AE94" s="13">
        <f t="shared" si="30"/>
        <v>0.1</v>
      </c>
      <c r="AF94" s="13">
        <f t="shared" si="30"/>
        <v>0.1</v>
      </c>
      <c r="AG94" s="13">
        <f t="shared" si="30"/>
        <v>0.1</v>
      </c>
      <c r="AH94" s="13">
        <f t="shared" si="30"/>
        <v>0.1</v>
      </c>
      <c r="AI94" s="13">
        <f t="shared" si="30"/>
        <v>0.1</v>
      </c>
      <c r="AJ94" s="13">
        <f t="shared" si="30"/>
        <v>0.1</v>
      </c>
      <c r="AK94" s="13">
        <f t="shared" si="30"/>
        <v>0.1</v>
      </c>
      <c r="AL94" s="13">
        <f t="shared" si="30"/>
        <v>0.1</v>
      </c>
      <c r="AM94" s="13">
        <f t="shared" si="30"/>
        <v>0.1</v>
      </c>
      <c r="AN94" s="13">
        <f t="shared" si="30"/>
        <v>0.1</v>
      </c>
      <c r="AO94" s="13">
        <f t="shared" si="30"/>
        <v>0.1</v>
      </c>
    </row>
    <row r="95" spans="1:41" x14ac:dyDescent="0.35">
      <c r="A95" s="2" t="s">
        <v>6</v>
      </c>
      <c r="B95" s="13">
        <f>AVERAGE(B65:B94)</f>
        <v>0.49370000000000014</v>
      </c>
      <c r="C95" s="13">
        <f t="shared" ref="C95:AO95" si="31">AVERAGE(C65:C94)</f>
        <v>0.64649999999999996</v>
      </c>
      <c r="D95" s="13">
        <f t="shared" si="31"/>
        <v>0.81083333333333363</v>
      </c>
      <c r="E95" s="13">
        <f t="shared" si="31"/>
        <v>0.63589999999999991</v>
      </c>
      <c r="F95" s="13">
        <f t="shared" si="31"/>
        <v>0.65463333333333329</v>
      </c>
      <c r="G95" s="13">
        <f t="shared" si="31"/>
        <v>0.6917000000000002</v>
      </c>
      <c r="H95" s="13">
        <f t="shared" si="31"/>
        <v>1.1484333333333332</v>
      </c>
      <c r="I95" s="13">
        <f t="shared" si="31"/>
        <v>0.92700000000000016</v>
      </c>
      <c r="J95" s="13">
        <f t="shared" si="31"/>
        <v>0.39180000000000009</v>
      </c>
      <c r="K95" s="13">
        <f t="shared" si="31"/>
        <v>1.2629999999999997</v>
      </c>
      <c r="L95" s="13">
        <f t="shared" si="31"/>
        <v>1.4249999999999998</v>
      </c>
      <c r="M95" s="13">
        <f t="shared" si="31"/>
        <v>0.11096666666666667</v>
      </c>
      <c r="N95" s="13">
        <f t="shared" si="31"/>
        <v>0.11096666666666667</v>
      </c>
      <c r="O95" s="13">
        <f t="shared" si="31"/>
        <v>0.11096666666666667</v>
      </c>
      <c r="P95" s="13">
        <f t="shared" si="31"/>
        <v>0.11096666666666667</v>
      </c>
      <c r="Q95" s="13">
        <f t="shared" si="31"/>
        <v>0.11096666666666667</v>
      </c>
      <c r="R95" s="13">
        <f t="shared" si="31"/>
        <v>0.11096666666666667</v>
      </c>
      <c r="S95" s="13">
        <f t="shared" si="31"/>
        <v>0.11096666666666667</v>
      </c>
      <c r="T95" s="13">
        <f t="shared" si="31"/>
        <v>0.11096666666666667</v>
      </c>
      <c r="U95" s="13">
        <f t="shared" si="31"/>
        <v>0.11096666666666667</v>
      </c>
      <c r="V95" s="13">
        <f t="shared" si="31"/>
        <v>0.11096666666666667</v>
      </c>
      <c r="W95" s="13">
        <f t="shared" si="31"/>
        <v>0.11096666666666667</v>
      </c>
      <c r="X95" s="13">
        <f t="shared" si="31"/>
        <v>0.11096666666666667</v>
      </c>
      <c r="Y95" s="13">
        <f t="shared" si="31"/>
        <v>0.11096666666666667</v>
      </c>
      <c r="Z95" s="13">
        <f t="shared" si="31"/>
        <v>0.11096666666666667</v>
      </c>
      <c r="AA95" s="13">
        <f t="shared" si="31"/>
        <v>0.11096666666666667</v>
      </c>
      <c r="AB95" s="13">
        <f t="shared" si="31"/>
        <v>0.11096666666666667</v>
      </c>
      <c r="AC95" s="13">
        <f t="shared" si="31"/>
        <v>0.11096666666666667</v>
      </c>
      <c r="AD95" s="13">
        <f t="shared" si="31"/>
        <v>0.11096666666666667</v>
      </c>
      <c r="AE95" s="13">
        <f t="shared" si="31"/>
        <v>0.11096666666666667</v>
      </c>
      <c r="AF95" s="13">
        <f t="shared" si="31"/>
        <v>0.11096666666666667</v>
      </c>
      <c r="AG95" s="13">
        <f t="shared" si="31"/>
        <v>0.11096666666666667</v>
      </c>
      <c r="AH95" s="13">
        <f t="shared" si="31"/>
        <v>0.11096666666666667</v>
      </c>
      <c r="AI95" s="13">
        <f t="shared" si="31"/>
        <v>0.11096666666666667</v>
      </c>
      <c r="AJ95" s="13">
        <f t="shared" si="31"/>
        <v>0.11096666666666667</v>
      </c>
      <c r="AK95" s="13">
        <f t="shared" si="31"/>
        <v>0.11096666666666667</v>
      </c>
      <c r="AL95" s="13">
        <f t="shared" si="31"/>
        <v>0.11096666666666667</v>
      </c>
      <c r="AM95" s="13">
        <f t="shared" si="31"/>
        <v>0.11096666666666667</v>
      </c>
      <c r="AN95" s="13">
        <f t="shared" si="31"/>
        <v>0.11096666666666667</v>
      </c>
      <c r="AO95" s="13">
        <f t="shared" si="31"/>
        <v>0.11096666666666667</v>
      </c>
    </row>
    <row r="96" spans="1:41" x14ac:dyDescent="0.35">
      <c r="A96" s="2" t="s">
        <v>8</v>
      </c>
      <c r="B96" s="13">
        <f>MEDIAN(B65:B94)</f>
        <v>0.4</v>
      </c>
      <c r="C96" s="13">
        <f t="shared" ref="C96:AO96" si="32">MEDIAN(C65:C94)</f>
        <v>0.66500000000000004</v>
      </c>
      <c r="D96" s="13">
        <f t="shared" si="32"/>
        <v>0.80300000000000005</v>
      </c>
      <c r="E96" s="13">
        <f t="shared" si="32"/>
        <v>0.64450000000000007</v>
      </c>
      <c r="F96" s="13">
        <f t="shared" si="32"/>
        <v>0.65549999999999997</v>
      </c>
      <c r="G96" s="13">
        <f t="shared" si="32"/>
        <v>0.68049999999999999</v>
      </c>
      <c r="H96" s="13">
        <f t="shared" si="32"/>
        <v>1.1499999999999999</v>
      </c>
      <c r="I96" s="13">
        <f t="shared" si="32"/>
        <v>0.9335</v>
      </c>
      <c r="J96" s="13">
        <f t="shared" si="32"/>
        <v>0.36199999999999999</v>
      </c>
      <c r="K96" s="13">
        <f t="shared" si="32"/>
        <v>1.206</v>
      </c>
      <c r="L96" s="13">
        <f t="shared" si="32"/>
        <v>1.41</v>
      </c>
      <c r="M96" s="13">
        <f t="shared" si="32"/>
        <v>0.1095</v>
      </c>
      <c r="N96" s="13">
        <f t="shared" si="32"/>
        <v>0.1095</v>
      </c>
      <c r="O96" s="13">
        <f t="shared" si="32"/>
        <v>0.1095</v>
      </c>
      <c r="P96" s="13">
        <f t="shared" si="32"/>
        <v>0.1095</v>
      </c>
      <c r="Q96" s="13">
        <f t="shared" si="32"/>
        <v>0.1095</v>
      </c>
      <c r="R96" s="13">
        <f t="shared" si="32"/>
        <v>0.1095</v>
      </c>
      <c r="S96" s="13">
        <f t="shared" si="32"/>
        <v>0.1095</v>
      </c>
      <c r="T96" s="13">
        <f t="shared" si="32"/>
        <v>0.1095</v>
      </c>
      <c r="U96" s="13">
        <f t="shared" si="32"/>
        <v>0.1095</v>
      </c>
      <c r="V96" s="13">
        <f t="shared" si="32"/>
        <v>0.1095</v>
      </c>
      <c r="W96" s="13">
        <f t="shared" si="32"/>
        <v>0.1095</v>
      </c>
      <c r="X96" s="13">
        <f t="shared" si="32"/>
        <v>0.1095</v>
      </c>
      <c r="Y96" s="13">
        <f t="shared" si="32"/>
        <v>0.1095</v>
      </c>
      <c r="Z96" s="13">
        <f t="shared" si="32"/>
        <v>0.1095</v>
      </c>
      <c r="AA96" s="13">
        <f t="shared" si="32"/>
        <v>0.1095</v>
      </c>
      <c r="AB96" s="13">
        <f t="shared" si="32"/>
        <v>0.1095</v>
      </c>
      <c r="AC96" s="13">
        <f t="shared" si="32"/>
        <v>0.1095</v>
      </c>
      <c r="AD96" s="13">
        <f t="shared" si="32"/>
        <v>0.1095</v>
      </c>
      <c r="AE96" s="13">
        <f t="shared" si="32"/>
        <v>0.1095</v>
      </c>
      <c r="AF96" s="13">
        <f t="shared" si="32"/>
        <v>0.1095</v>
      </c>
      <c r="AG96" s="13">
        <f t="shared" si="32"/>
        <v>0.1095</v>
      </c>
      <c r="AH96" s="13">
        <f t="shared" si="32"/>
        <v>0.1095</v>
      </c>
      <c r="AI96" s="13">
        <f t="shared" si="32"/>
        <v>0.1095</v>
      </c>
      <c r="AJ96" s="13">
        <f t="shared" si="32"/>
        <v>0.1095</v>
      </c>
      <c r="AK96" s="13">
        <f t="shared" si="32"/>
        <v>0.1095</v>
      </c>
      <c r="AL96" s="13">
        <f t="shared" si="32"/>
        <v>0.1095</v>
      </c>
      <c r="AM96" s="13">
        <f t="shared" si="32"/>
        <v>0.1095</v>
      </c>
      <c r="AN96" s="13">
        <f t="shared" si="32"/>
        <v>0.1095</v>
      </c>
      <c r="AO96" s="13">
        <f t="shared" si="32"/>
        <v>0.1095</v>
      </c>
    </row>
    <row r="97" spans="1:41" x14ac:dyDescent="0.35">
      <c r="A97" s="2" t="s">
        <v>62</v>
      </c>
      <c r="B97" s="13">
        <f>100*(SIN(B95))^2</f>
        <v>22.456916444686666</v>
      </c>
      <c r="C97" s="13">
        <f t="shared" ref="C97:AO97" si="33">100*(SIN(C95))^2</f>
        <v>36.288143642765355</v>
      </c>
      <c r="D97" s="13">
        <f t="shared" si="33"/>
        <v>52.542420120255152</v>
      </c>
      <c r="E97" s="13">
        <f t="shared" si="33"/>
        <v>35.271939383063014</v>
      </c>
      <c r="F97" s="13">
        <f t="shared" si="33"/>
        <v>37.072075061632951</v>
      </c>
      <c r="G97" s="13">
        <f t="shared" si="33"/>
        <v>40.684928019829478</v>
      </c>
      <c r="H97" s="13">
        <f t="shared" si="33"/>
        <v>83.196810571633165</v>
      </c>
      <c r="I97" s="13">
        <f t="shared" si="33"/>
        <v>63.971656633189276</v>
      </c>
      <c r="J97" s="13">
        <f t="shared" si="33"/>
        <v>14.581143457144904</v>
      </c>
      <c r="K97" s="13">
        <f t="shared" si="33"/>
        <v>90.821568347020005</v>
      </c>
      <c r="L97" s="13">
        <f t="shared" si="33"/>
        <v>97.889361877654522</v>
      </c>
      <c r="M97" s="13">
        <f t="shared" si="33"/>
        <v>1.2263142427257276</v>
      </c>
      <c r="N97" s="13">
        <f t="shared" si="33"/>
        <v>1.2263142427257276</v>
      </c>
      <c r="O97" s="13">
        <f t="shared" si="33"/>
        <v>1.2263142427257276</v>
      </c>
      <c r="P97" s="13">
        <f t="shared" si="33"/>
        <v>1.2263142427257276</v>
      </c>
      <c r="Q97" s="13">
        <f t="shared" si="33"/>
        <v>1.2263142427257276</v>
      </c>
      <c r="R97" s="13">
        <f t="shared" si="33"/>
        <v>1.2263142427257276</v>
      </c>
      <c r="S97" s="13">
        <f t="shared" si="33"/>
        <v>1.2263142427257276</v>
      </c>
      <c r="T97" s="13">
        <f t="shared" si="33"/>
        <v>1.2263142427257276</v>
      </c>
      <c r="U97" s="13">
        <f t="shared" si="33"/>
        <v>1.2263142427257276</v>
      </c>
      <c r="V97" s="13">
        <f t="shared" si="33"/>
        <v>1.2263142427257276</v>
      </c>
      <c r="W97" s="13">
        <f t="shared" si="33"/>
        <v>1.2263142427257276</v>
      </c>
      <c r="X97" s="13">
        <f t="shared" si="33"/>
        <v>1.2263142427257276</v>
      </c>
      <c r="Y97" s="13">
        <f t="shared" si="33"/>
        <v>1.2263142427257276</v>
      </c>
      <c r="Z97" s="13">
        <f t="shared" si="33"/>
        <v>1.2263142427257276</v>
      </c>
      <c r="AA97" s="13">
        <f t="shared" si="33"/>
        <v>1.2263142427257276</v>
      </c>
      <c r="AB97" s="13">
        <f t="shared" si="33"/>
        <v>1.2263142427257276</v>
      </c>
      <c r="AC97" s="13">
        <f t="shared" si="33"/>
        <v>1.2263142427257276</v>
      </c>
      <c r="AD97" s="13">
        <f t="shared" si="33"/>
        <v>1.2263142427257276</v>
      </c>
      <c r="AE97" s="13">
        <f t="shared" si="33"/>
        <v>1.2263142427257276</v>
      </c>
      <c r="AF97" s="13">
        <f t="shared" si="33"/>
        <v>1.2263142427257276</v>
      </c>
      <c r="AG97" s="13">
        <f t="shared" si="33"/>
        <v>1.2263142427257276</v>
      </c>
      <c r="AH97" s="13">
        <f t="shared" si="33"/>
        <v>1.2263142427257276</v>
      </c>
      <c r="AI97" s="13">
        <f t="shared" si="33"/>
        <v>1.2263142427257276</v>
      </c>
      <c r="AJ97" s="13">
        <f t="shared" si="33"/>
        <v>1.2263142427257276</v>
      </c>
      <c r="AK97" s="13">
        <f t="shared" si="33"/>
        <v>1.2263142427257276</v>
      </c>
      <c r="AL97" s="13">
        <f t="shared" si="33"/>
        <v>1.2263142427257276</v>
      </c>
      <c r="AM97" s="13">
        <f t="shared" si="33"/>
        <v>1.2263142427257276</v>
      </c>
      <c r="AN97" s="13">
        <f t="shared" si="33"/>
        <v>1.2263142427257276</v>
      </c>
      <c r="AO97" s="13">
        <f t="shared" si="33"/>
        <v>1.2263142427257276</v>
      </c>
    </row>
    <row r="98" spans="1:41" x14ac:dyDescent="0.35">
      <c r="A98" s="2" t="s">
        <v>63</v>
      </c>
      <c r="B98" s="13">
        <f>100*(SIN(B96))^2</f>
        <v>15.16466453264173</v>
      </c>
      <c r="C98" s="13">
        <f t="shared" ref="C98:AO98" si="34">100*(SIN(C96))^2</f>
        <v>38.076197328313846</v>
      </c>
      <c r="D98" s="13">
        <f t="shared" si="34"/>
        <v>51.759820117256417</v>
      </c>
      <c r="E98" s="13">
        <f t="shared" si="34"/>
        <v>36.095921429990071</v>
      </c>
      <c r="F98" s="13">
        <f t="shared" si="34"/>
        <v>37.155814059145882</v>
      </c>
      <c r="G98" s="13">
        <f t="shared" si="34"/>
        <v>39.58696515836813</v>
      </c>
      <c r="H98" s="13">
        <f t="shared" si="34"/>
        <v>83.313801063991193</v>
      </c>
      <c r="I98" s="13">
        <f t="shared" si="34"/>
        <v>64.594565816533915</v>
      </c>
      <c r="J98" s="13">
        <f t="shared" si="34"/>
        <v>12.541890847568693</v>
      </c>
      <c r="K98" s="13">
        <f t="shared" si="34"/>
        <v>87.272299373272503</v>
      </c>
      <c r="L98" s="13">
        <f t="shared" si="34"/>
        <v>97.436660942155356</v>
      </c>
      <c r="M98" s="13">
        <f t="shared" si="34"/>
        <v>1.1942404515684621</v>
      </c>
      <c r="N98" s="13">
        <f t="shared" si="34"/>
        <v>1.1942404515684621</v>
      </c>
      <c r="O98" s="13">
        <f t="shared" si="34"/>
        <v>1.1942404515684621</v>
      </c>
      <c r="P98" s="13">
        <f t="shared" si="34"/>
        <v>1.1942404515684621</v>
      </c>
      <c r="Q98" s="13">
        <f t="shared" si="34"/>
        <v>1.1942404515684621</v>
      </c>
      <c r="R98" s="13">
        <f t="shared" si="34"/>
        <v>1.1942404515684621</v>
      </c>
      <c r="S98" s="13">
        <f t="shared" si="34"/>
        <v>1.1942404515684621</v>
      </c>
      <c r="T98" s="13">
        <f t="shared" si="34"/>
        <v>1.1942404515684621</v>
      </c>
      <c r="U98" s="13">
        <f t="shared" si="34"/>
        <v>1.1942404515684621</v>
      </c>
      <c r="V98" s="13">
        <f t="shared" si="34"/>
        <v>1.1942404515684621</v>
      </c>
      <c r="W98" s="13">
        <f t="shared" si="34"/>
        <v>1.1942404515684621</v>
      </c>
      <c r="X98" s="13">
        <f t="shared" si="34"/>
        <v>1.1942404515684621</v>
      </c>
      <c r="Y98" s="13">
        <f t="shared" si="34"/>
        <v>1.1942404515684621</v>
      </c>
      <c r="Z98" s="13">
        <f t="shared" si="34"/>
        <v>1.1942404515684621</v>
      </c>
      <c r="AA98" s="13">
        <f t="shared" si="34"/>
        <v>1.1942404515684621</v>
      </c>
      <c r="AB98" s="13">
        <f t="shared" si="34"/>
        <v>1.1942404515684621</v>
      </c>
      <c r="AC98" s="13">
        <f t="shared" si="34"/>
        <v>1.1942404515684621</v>
      </c>
      <c r="AD98" s="13">
        <f t="shared" si="34"/>
        <v>1.1942404515684621</v>
      </c>
      <c r="AE98" s="13">
        <f t="shared" si="34"/>
        <v>1.1942404515684621</v>
      </c>
      <c r="AF98" s="13">
        <f t="shared" si="34"/>
        <v>1.1942404515684621</v>
      </c>
      <c r="AG98" s="13">
        <f t="shared" si="34"/>
        <v>1.1942404515684621</v>
      </c>
      <c r="AH98" s="13">
        <f t="shared" si="34"/>
        <v>1.1942404515684621</v>
      </c>
      <c r="AI98" s="13">
        <f t="shared" si="34"/>
        <v>1.1942404515684621</v>
      </c>
      <c r="AJ98" s="13">
        <f t="shared" si="34"/>
        <v>1.1942404515684621</v>
      </c>
      <c r="AK98" s="13">
        <f t="shared" si="34"/>
        <v>1.1942404515684621</v>
      </c>
      <c r="AL98" s="13">
        <f t="shared" si="34"/>
        <v>1.1942404515684621</v>
      </c>
      <c r="AM98" s="13">
        <f t="shared" si="34"/>
        <v>1.1942404515684621</v>
      </c>
      <c r="AN98" s="13">
        <f t="shared" si="34"/>
        <v>1.1942404515684621</v>
      </c>
      <c r="AO98" s="13">
        <f t="shared" si="34"/>
        <v>1.1942404515684621</v>
      </c>
    </row>
    <row r="99" spans="1:41" x14ac:dyDescent="0.35">
      <c r="A99" s="11"/>
    </row>
    <row r="130" spans="1:1" x14ac:dyDescent="0.35">
      <c r="A130" s="2"/>
    </row>
    <row r="131" spans="1:1" x14ac:dyDescent="0.35">
      <c r="A131" s="2"/>
    </row>
    <row r="132" spans="1:1" x14ac:dyDescent="0.35">
      <c r="A132" s="2"/>
    </row>
    <row r="133" spans="1:1" x14ac:dyDescent="0.35">
      <c r="A133" s="2"/>
    </row>
    <row r="166" spans="1:1" x14ac:dyDescent="0.35">
      <c r="A166" s="2"/>
    </row>
    <row r="167" spans="1:1" x14ac:dyDescent="0.35">
      <c r="A167" s="2"/>
    </row>
    <row r="168" spans="1:1" x14ac:dyDescent="0.35">
      <c r="A168" s="2"/>
    </row>
    <row r="169" spans="1:1" x14ac:dyDescent="0.35">
      <c r="A169" s="2"/>
    </row>
    <row r="203" spans="1:1" x14ac:dyDescent="0.35">
      <c r="A203" s="2"/>
    </row>
    <row r="204" spans="1:1" x14ac:dyDescent="0.35">
      <c r="A204" s="2"/>
    </row>
    <row r="205" spans="1:1" x14ac:dyDescent="0.35">
      <c r="A205" s="2"/>
    </row>
    <row r="206" spans="1:1" x14ac:dyDescent="0.35">
      <c r="A206" s="2"/>
    </row>
  </sheetData>
  <pageMargins left="0.7" right="0.7" top="0.75" bottom="0.75" header="0.3" footer="0.3"/>
  <pageSetup paperSize="9" orientation="portrait" r:id="rId1"/>
  <headerFooter>
    <oddFooter>&amp;C&amp;1#&amp;"Calibri"&amp;12&amp;K000000OFFICIAL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73"/>
  <sheetViews>
    <sheetView workbookViewId="0">
      <selection activeCell="J7" sqref="J7"/>
    </sheetView>
  </sheetViews>
  <sheetFormatPr defaultColWidth="9.1796875" defaultRowHeight="14.5" x14ac:dyDescent="0.35"/>
  <cols>
    <col min="1" max="1" width="50.54296875" style="1" customWidth="1"/>
    <col min="2" max="2" width="12.453125" style="13" customWidth="1"/>
    <col min="3" max="3" width="15.81640625" style="13" bestFit="1" customWidth="1"/>
    <col min="4" max="4" width="18.1796875" style="13" bestFit="1" customWidth="1"/>
    <col min="5" max="5" width="13.81640625" style="13" bestFit="1" customWidth="1"/>
    <col min="6" max="29" width="12.453125" style="13" customWidth="1"/>
    <col min="30" max="50" width="12.453125" style="1" customWidth="1"/>
    <col min="51" max="16384" width="9.1796875" style="1"/>
  </cols>
  <sheetData>
    <row r="1" spans="1:50" ht="28.5" x14ac:dyDescent="0.65">
      <c r="A1" s="3" t="s">
        <v>66</v>
      </c>
    </row>
    <row r="3" spans="1:50" ht="15.5" x14ac:dyDescent="0.35">
      <c r="A3" s="4" t="s">
        <v>1</v>
      </c>
    </row>
    <row r="4" spans="1:50" ht="15.5" x14ac:dyDescent="0.35">
      <c r="A4" s="5" t="s">
        <v>4</v>
      </c>
    </row>
    <row r="5" spans="1:50" x14ac:dyDescent="0.35">
      <c r="A5" s="1" t="s">
        <v>5</v>
      </c>
    </row>
    <row r="6" spans="1:50" x14ac:dyDescent="0.35">
      <c r="A6" s="1" t="s">
        <v>2</v>
      </c>
    </row>
    <row r="7" spans="1:50" x14ac:dyDescent="0.35">
      <c r="A7" s="1" t="s">
        <v>3</v>
      </c>
    </row>
    <row r="8" spans="1:50" x14ac:dyDescent="0.35">
      <c r="C8" s="17"/>
      <c r="D8" s="17"/>
      <c r="E8" s="17"/>
      <c r="F8" s="17"/>
      <c r="G8" s="17"/>
    </row>
    <row r="9" spans="1:50" x14ac:dyDescent="0.35">
      <c r="A9" s="6" t="s">
        <v>7</v>
      </c>
      <c r="B9" s="15"/>
      <c r="C9" s="18"/>
      <c r="D9" s="18">
        <v>901</v>
      </c>
      <c r="E9" s="18">
        <v>902</v>
      </c>
      <c r="F9" s="18">
        <v>903</v>
      </c>
      <c r="G9" s="18">
        <v>904</v>
      </c>
      <c r="H9" s="15">
        <v>905</v>
      </c>
      <c r="I9" s="15">
        <v>906</v>
      </c>
      <c r="J9" s="15">
        <v>907</v>
      </c>
      <c r="K9" s="15"/>
      <c r="L9" s="15"/>
      <c r="M9" s="15"/>
      <c r="N9" s="15"/>
      <c r="O9" s="15"/>
      <c r="P9" s="15"/>
      <c r="Q9" s="15"/>
      <c r="R9" s="15"/>
      <c r="S9" s="15"/>
      <c r="T9" s="15"/>
      <c r="U9" s="15"/>
      <c r="V9" s="15"/>
      <c r="W9" s="15"/>
      <c r="X9" s="15"/>
      <c r="Y9" s="15"/>
      <c r="Z9" s="15"/>
      <c r="AA9" s="15"/>
      <c r="AB9" s="15"/>
      <c r="AC9" s="15"/>
    </row>
    <row r="10" spans="1:50" x14ac:dyDescent="0.35">
      <c r="A10" s="1" t="s">
        <v>12</v>
      </c>
      <c r="B10" s="21" t="s">
        <v>11</v>
      </c>
      <c r="C10" s="21" t="s">
        <v>11</v>
      </c>
      <c r="D10" s="19" t="s">
        <v>11</v>
      </c>
      <c r="E10" s="19" t="s">
        <v>11</v>
      </c>
      <c r="F10" s="19" t="s">
        <v>11</v>
      </c>
      <c r="G10" s="19" t="s">
        <v>11</v>
      </c>
      <c r="H10" s="14" t="s">
        <v>11</v>
      </c>
      <c r="I10" s="14" t="s">
        <v>11</v>
      </c>
      <c r="J10" s="14" t="s">
        <v>11</v>
      </c>
      <c r="K10" s="14"/>
      <c r="L10" s="14"/>
      <c r="M10" s="14"/>
      <c r="N10" s="14"/>
      <c r="O10" s="14"/>
      <c r="P10" s="14"/>
      <c r="Q10" s="14"/>
      <c r="R10" s="14"/>
      <c r="S10" s="14"/>
      <c r="T10" s="14"/>
      <c r="U10" s="14"/>
      <c r="V10" s="14"/>
      <c r="W10" s="14"/>
      <c r="X10" s="14"/>
      <c r="Y10" s="14"/>
      <c r="Z10" s="14"/>
      <c r="AA10" s="14"/>
      <c r="AB10" s="14"/>
      <c r="AC10" s="14"/>
      <c r="AD10" s="7"/>
      <c r="AE10" s="7"/>
      <c r="AF10" s="7"/>
      <c r="AG10" s="7"/>
      <c r="AH10" s="7"/>
      <c r="AI10" s="7"/>
      <c r="AJ10" s="7"/>
      <c r="AK10" s="7"/>
      <c r="AL10" s="7"/>
      <c r="AM10" s="7"/>
      <c r="AN10" s="7"/>
      <c r="AO10" s="7"/>
      <c r="AP10" s="7"/>
      <c r="AQ10" s="7"/>
      <c r="AR10" s="7"/>
      <c r="AS10" s="7"/>
      <c r="AT10" s="7"/>
      <c r="AU10" s="7"/>
      <c r="AV10" s="7"/>
      <c r="AW10" s="7"/>
      <c r="AX10" s="7"/>
    </row>
    <row r="11" spans="1:50" x14ac:dyDescent="0.35">
      <c r="A11" s="8" t="s">
        <v>13</v>
      </c>
      <c r="B11" s="21" t="s">
        <v>11</v>
      </c>
      <c r="C11" s="21" t="s">
        <v>11</v>
      </c>
      <c r="D11" s="19" t="s">
        <v>11</v>
      </c>
      <c r="E11" s="19" t="s">
        <v>11</v>
      </c>
      <c r="F11" s="19" t="s">
        <v>11</v>
      </c>
      <c r="G11" s="19" t="s">
        <v>11</v>
      </c>
      <c r="H11" s="14" t="s">
        <v>11</v>
      </c>
      <c r="I11" s="14" t="s">
        <v>11</v>
      </c>
      <c r="J11" s="14" t="s">
        <v>11</v>
      </c>
      <c r="K11" s="14"/>
      <c r="L11" s="14"/>
      <c r="M11" s="14"/>
      <c r="N11" s="14"/>
      <c r="O11" s="14"/>
      <c r="P11" s="14"/>
      <c r="Q11" s="14"/>
      <c r="R11" s="14"/>
      <c r="S11" s="14"/>
      <c r="T11" s="14"/>
      <c r="U11" s="14"/>
      <c r="V11" s="14"/>
      <c r="W11" s="14"/>
      <c r="X11" s="14"/>
      <c r="Y11" s="14"/>
      <c r="Z11" s="14"/>
      <c r="AA11" s="14"/>
      <c r="AB11" s="14"/>
      <c r="AC11" s="14"/>
      <c r="AD11" s="7"/>
      <c r="AE11" s="7"/>
      <c r="AF11" s="7"/>
      <c r="AG11" s="7"/>
      <c r="AH11" s="7"/>
      <c r="AI11" s="7"/>
      <c r="AJ11" s="7"/>
      <c r="AK11" s="7"/>
      <c r="AL11" s="7"/>
      <c r="AM11" s="7"/>
      <c r="AN11" s="7"/>
      <c r="AO11" s="7"/>
      <c r="AP11" s="7"/>
      <c r="AQ11" s="7"/>
      <c r="AR11" s="7"/>
      <c r="AS11" s="7"/>
      <c r="AT11" s="7"/>
      <c r="AU11" s="7"/>
      <c r="AV11" s="7"/>
      <c r="AW11" s="7"/>
      <c r="AX11" s="7"/>
    </row>
    <row r="12" spans="1:50" x14ac:dyDescent="0.35">
      <c r="A12" s="1" t="s">
        <v>14</v>
      </c>
      <c r="B12" s="21" t="s">
        <v>11</v>
      </c>
      <c r="C12" s="21" t="s">
        <v>11</v>
      </c>
      <c r="D12" s="19" t="s">
        <v>11</v>
      </c>
      <c r="E12" s="19" t="s">
        <v>11</v>
      </c>
      <c r="F12" s="19" t="s">
        <v>11</v>
      </c>
      <c r="G12" s="19" t="s">
        <v>11</v>
      </c>
      <c r="H12" s="14" t="s">
        <v>11</v>
      </c>
      <c r="I12" s="14" t="s">
        <v>11</v>
      </c>
      <c r="J12" s="14" t="s">
        <v>11</v>
      </c>
      <c r="K12" s="14"/>
      <c r="L12" s="14"/>
      <c r="M12" s="14"/>
      <c r="N12" s="14"/>
      <c r="O12" s="14"/>
      <c r="P12" s="14"/>
      <c r="Q12" s="14"/>
      <c r="R12" s="14"/>
      <c r="S12" s="14"/>
      <c r="T12" s="14"/>
      <c r="U12" s="14"/>
      <c r="V12" s="14"/>
      <c r="W12" s="14"/>
      <c r="X12" s="14"/>
      <c r="Y12" s="14"/>
      <c r="Z12" s="14"/>
      <c r="AA12" s="14"/>
      <c r="AB12" s="14"/>
      <c r="AC12" s="14"/>
      <c r="AD12" s="7"/>
      <c r="AE12" s="7"/>
      <c r="AF12" s="7"/>
      <c r="AG12" s="7"/>
      <c r="AH12" s="7"/>
      <c r="AI12" s="7"/>
      <c r="AJ12" s="7"/>
      <c r="AK12" s="7"/>
      <c r="AL12" s="7"/>
      <c r="AM12" s="7"/>
      <c r="AN12" s="7"/>
      <c r="AO12" s="7"/>
      <c r="AP12" s="7"/>
      <c r="AQ12" s="7"/>
      <c r="AR12" s="7"/>
      <c r="AS12" s="7"/>
      <c r="AT12" s="7"/>
      <c r="AU12" s="7"/>
      <c r="AV12" s="7"/>
      <c r="AW12" s="7"/>
      <c r="AX12" s="7"/>
    </row>
    <row r="13" spans="1:50" x14ac:dyDescent="0.35">
      <c r="A13" s="1" t="s">
        <v>15</v>
      </c>
      <c r="B13" s="21" t="s">
        <v>11</v>
      </c>
      <c r="C13" s="21" t="s">
        <v>11</v>
      </c>
      <c r="D13" s="19" t="s">
        <v>11</v>
      </c>
      <c r="E13" s="19" t="s">
        <v>11</v>
      </c>
      <c r="F13" s="19" t="s">
        <v>11</v>
      </c>
      <c r="G13" s="19" t="s">
        <v>11</v>
      </c>
      <c r="H13" s="14" t="s">
        <v>11</v>
      </c>
      <c r="I13" s="14" t="s">
        <v>11</v>
      </c>
      <c r="J13" s="14" t="s">
        <v>11</v>
      </c>
      <c r="K13" s="14"/>
      <c r="L13" s="14"/>
      <c r="M13" s="14"/>
      <c r="N13" s="14"/>
      <c r="O13" s="14"/>
      <c r="P13" s="14"/>
      <c r="Q13" s="14"/>
      <c r="R13" s="14"/>
      <c r="S13" s="14"/>
      <c r="T13" s="14"/>
      <c r="U13" s="14"/>
      <c r="V13" s="14"/>
      <c r="W13" s="14"/>
      <c r="X13" s="14"/>
      <c r="Y13" s="14"/>
      <c r="Z13" s="14"/>
      <c r="AA13" s="14"/>
      <c r="AB13" s="14"/>
      <c r="AC13" s="14"/>
      <c r="AD13" s="7"/>
      <c r="AE13" s="7"/>
      <c r="AF13" s="7"/>
      <c r="AG13" s="7"/>
      <c r="AH13" s="7"/>
      <c r="AI13" s="7"/>
      <c r="AJ13" s="7"/>
      <c r="AK13" s="7"/>
      <c r="AL13" s="7"/>
      <c r="AM13" s="7"/>
      <c r="AN13" s="7"/>
      <c r="AO13" s="7"/>
      <c r="AP13" s="7"/>
      <c r="AQ13" s="7"/>
      <c r="AR13" s="7"/>
      <c r="AS13" s="7"/>
      <c r="AT13" s="7"/>
      <c r="AU13" s="7"/>
      <c r="AV13" s="7"/>
      <c r="AW13" s="7"/>
      <c r="AX13" s="7"/>
    </row>
    <row r="14" spans="1:50" x14ac:dyDescent="0.35">
      <c r="A14" s="1" t="s">
        <v>16</v>
      </c>
      <c r="B14" s="21">
        <v>0</v>
      </c>
      <c r="C14" s="21">
        <v>0</v>
      </c>
      <c r="D14" s="19">
        <v>0.1</v>
      </c>
      <c r="E14" s="19">
        <v>0.1</v>
      </c>
      <c r="F14" s="19">
        <v>2</v>
      </c>
      <c r="G14" s="19">
        <v>0.5</v>
      </c>
      <c r="H14" s="14">
        <v>1</v>
      </c>
      <c r="I14" s="14">
        <v>1</v>
      </c>
      <c r="J14" s="14">
        <v>2</v>
      </c>
      <c r="K14" s="14"/>
      <c r="L14" s="14"/>
      <c r="M14" s="14"/>
      <c r="N14" s="14"/>
      <c r="O14" s="14"/>
      <c r="P14" s="14"/>
      <c r="Q14" s="14"/>
      <c r="R14" s="14"/>
      <c r="S14" s="14"/>
      <c r="T14" s="14"/>
      <c r="U14" s="14"/>
      <c r="V14" s="14"/>
      <c r="W14" s="14"/>
      <c r="X14" s="14"/>
      <c r="Y14" s="14"/>
      <c r="Z14" s="14"/>
      <c r="AA14" s="14"/>
      <c r="AB14" s="14"/>
      <c r="AC14" s="14"/>
      <c r="AD14" s="7"/>
      <c r="AE14" s="7"/>
      <c r="AF14" s="7"/>
      <c r="AG14" s="7"/>
      <c r="AH14" s="7"/>
      <c r="AI14" s="7"/>
      <c r="AJ14" s="7"/>
      <c r="AK14" s="7"/>
      <c r="AL14" s="7"/>
      <c r="AM14" s="7"/>
      <c r="AN14" s="7"/>
      <c r="AO14" s="7"/>
      <c r="AP14" s="7"/>
      <c r="AQ14" s="7"/>
      <c r="AR14" s="7"/>
      <c r="AS14" s="7"/>
      <c r="AT14" s="7"/>
      <c r="AU14" s="7"/>
      <c r="AV14" s="7"/>
      <c r="AW14" s="7"/>
      <c r="AX14" s="7"/>
    </row>
    <row r="15" spans="1:50" x14ac:dyDescent="0.35">
      <c r="A15" s="1" t="s">
        <v>17</v>
      </c>
      <c r="B15" s="21" t="s">
        <v>11</v>
      </c>
      <c r="C15" s="21" t="s">
        <v>11</v>
      </c>
      <c r="D15" s="19" t="s">
        <v>11</v>
      </c>
      <c r="E15" s="19" t="s">
        <v>11</v>
      </c>
      <c r="F15" s="19" t="s">
        <v>11</v>
      </c>
      <c r="G15" s="19" t="s">
        <v>11</v>
      </c>
      <c r="H15" s="14" t="s">
        <v>11</v>
      </c>
      <c r="I15" s="14" t="s">
        <v>11</v>
      </c>
      <c r="J15" s="14" t="s">
        <v>11</v>
      </c>
      <c r="K15" s="14"/>
      <c r="L15" s="14"/>
      <c r="M15" s="14"/>
      <c r="N15" s="14"/>
      <c r="O15" s="14"/>
      <c r="P15" s="14"/>
      <c r="Q15" s="14"/>
      <c r="R15" s="14"/>
      <c r="S15" s="14"/>
      <c r="T15" s="14"/>
      <c r="U15" s="14"/>
      <c r="V15" s="14"/>
      <c r="W15" s="14"/>
      <c r="X15" s="14"/>
      <c r="Y15" s="14"/>
      <c r="Z15" s="14"/>
      <c r="AA15" s="14"/>
      <c r="AB15" s="14"/>
      <c r="AC15" s="14"/>
      <c r="AD15" s="7"/>
      <c r="AE15" s="7"/>
      <c r="AF15" s="7"/>
      <c r="AG15" s="7"/>
      <c r="AH15" s="7"/>
      <c r="AI15" s="7"/>
      <c r="AJ15" s="7"/>
      <c r="AK15" s="7"/>
      <c r="AL15" s="7"/>
      <c r="AM15" s="7"/>
      <c r="AN15" s="7"/>
      <c r="AO15" s="7"/>
      <c r="AP15" s="7"/>
      <c r="AQ15" s="7"/>
      <c r="AR15" s="7"/>
      <c r="AS15" s="7"/>
      <c r="AT15" s="7"/>
      <c r="AU15" s="7"/>
      <c r="AV15" s="7"/>
      <c r="AW15" s="7"/>
      <c r="AX15" s="7"/>
    </row>
    <row r="16" spans="1:50" x14ac:dyDescent="0.35">
      <c r="A16" s="1" t="s">
        <v>18</v>
      </c>
      <c r="B16" s="21">
        <v>0</v>
      </c>
      <c r="C16" s="21">
        <v>0</v>
      </c>
      <c r="D16" s="19">
        <v>0.1</v>
      </c>
      <c r="E16" s="19">
        <v>0.5</v>
      </c>
      <c r="F16" s="19">
        <v>1</v>
      </c>
      <c r="G16" s="19">
        <v>0.5</v>
      </c>
      <c r="H16" s="14">
        <v>0</v>
      </c>
      <c r="I16" s="14">
        <v>0.1</v>
      </c>
      <c r="J16" s="14">
        <v>0</v>
      </c>
      <c r="K16" s="14"/>
      <c r="L16" s="14"/>
      <c r="M16" s="14"/>
      <c r="N16" s="14"/>
      <c r="O16" s="14"/>
      <c r="P16" s="14"/>
      <c r="Q16" s="14"/>
      <c r="R16" s="14"/>
      <c r="S16" s="14"/>
      <c r="T16" s="14"/>
      <c r="U16" s="14"/>
      <c r="V16" s="14"/>
      <c r="W16" s="14"/>
      <c r="X16" s="14"/>
      <c r="Y16" s="14"/>
      <c r="Z16" s="14"/>
      <c r="AA16" s="14"/>
      <c r="AB16" s="14"/>
      <c r="AC16" s="14"/>
      <c r="AD16" s="7"/>
      <c r="AE16" s="7"/>
      <c r="AF16" s="7"/>
      <c r="AG16" s="7"/>
      <c r="AH16" s="7"/>
      <c r="AI16" s="7"/>
      <c r="AJ16" s="7"/>
      <c r="AK16" s="7"/>
      <c r="AL16" s="7"/>
      <c r="AM16" s="7"/>
      <c r="AN16" s="7"/>
      <c r="AO16" s="7"/>
      <c r="AP16" s="7"/>
      <c r="AQ16" s="7"/>
      <c r="AR16" s="7"/>
      <c r="AS16" s="7"/>
      <c r="AT16" s="7"/>
      <c r="AU16" s="7"/>
      <c r="AV16" s="7"/>
      <c r="AW16" s="7"/>
      <c r="AX16" s="7"/>
    </row>
    <row r="17" spans="1:50" x14ac:dyDescent="0.35">
      <c r="A17" s="1" t="s">
        <v>19</v>
      </c>
      <c r="B17" s="21">
        <v>0</v>
      </c>
      <c r="C17" s="21">
        <v>0</v>
      </c>
      <c r="D17" s="19">
        <v>0.1</v>
      </c>
      <c r="E17" s="19">
        <v>0</v>
      </c>
      <c r="F17" s="19">
        <v>1</v>
      </c>
      <c r="G17" s="19">
        <v>3</v>
      </c>
      <c r="H17" s="14">
        <v>0.1</v>
      </c>
      <c r="I17" s="14">
        <v>1</v>
      </c>
      <c r="J17" s="14">
        <v>3</v>
      </c>
      <c r="K17" s="14"/>
      <c r="L17" s="14"/>
      <c r="M17" s="14"/>
      <c r="N17" s="14"/>
      <c r="O17" s="14"/>
      <c r="P17" s="14"/>
      <c r="Q17" s="14"/>
      <c r="R17" s="14"/>
      <c r="S17" s="14"/>
      <c r="T17" s="14"/>
      <c r="U17" s="14"/>
      <c r="V17" s="14"/>
      <c r="W17" s="14"/>
      <c r="X17" s="14"/>
      <c r="Y17" s="14"/>
      <c r="Z17" s="14"/>
      <c r="AA17" s="14"/>
      <c r="AB17" s="14"/>
      <c r="AC17" s="14"/>
      <c r="AD17" s="7"/>
      <c r="AE17" s="7"/>
      <c r="AF17" s="7"/>
      <c r="AG17" s="7"/>
      <c r="AH17" s="7"/>
      <c r="AI17" s="7"/>
      <c r="AJ17" s="7"/>
      <c r="AK17" s="7"/>
      <c r="AL17" s="7"/>
      <c r="AM17" s="7"/>
      <c r="AN17" s="7"/>
      <c r="AO17" s="7"/>
      <c r="AP17" s="7"/>
      <c r="AQ17" s="7"/>
      <c r="AR17" s="7"/>
      <c r="AS17" s="7"/>
      <c r="AT17" s="7"/>
      <c r="AU17" s="7"/>
      <c r="AV17" s="7"/>
      <c r="AW17" s="7"/>
      <c r="AX17" s="7"/>
    </row>
    <row r="18" spans="1:50" x14ac:dyDescent="0.35">
      <c r="A18" s="1" t="s">
        <v>20</v>
      </c>
      <c r="B18" s="21">
        <v>0</v>
      </c>
      <c r="C18" s="21">
        <v>0</v>
      </c>
      <c r="D18" s="19">
        <v>15</v>
      </c>
      <c r="E18" s="19">
        <v>1</v>
      </c>
      <c r="F18" s="19">
        <v>1</v>
      </c>
      <c r="G18" s="19">
        <v>1</v>
      </c>
      <c r="H18" s="14">
        <v>5</v>
      </c>
      <c r="I18" s="14">
        <v>10</v>
      </c>
      <c r="J18" s="14">
        <v>8</v>
      </c>
      <c r="K18" s="14"/>
      <c r="L18" s="14"/>
      <c r="M18" s="14"/>
      <c r="N18" s="14"/>
      <c r="O18" s="14"/>
      <c r="P18" s="14"/>
      <c r="Q18" s="14"/>
      <c r="R18" s="14"/>
      <c r="S18" s="14"/>
      <c r="T18" s="14"/>
      <c r="U18" s="14"/>
      <c r="V18" s="14"/>
      <c r="W18" s="14"/>
      <c r="X18" s="14"/>
      <c r="Y18" s="14"/>
      <c r="Z18" s="14"/>
      <c r="AA18" s="14"/>
      <c r="AB18" s="14"/>
      <c r="AC18" s="14"/>
      <c r="AD18" s="7"/>
      <c r="AE18" s="7"/>
      <c r="AF18" s="7"/>
      <c r="AG18" s="7"/>
      <c r="AH18" s="7"/>
      <c r="AI18" s="7"/>
      <c r="AJ18" s="7"/>
      <c r="AK18" s="7"/>
      <c r="AL18" s="7"/>
      <c r="AM18" s="7"/>
      <c r="AN18" s="7"/>
      <c r="AO18" s="7"/>
      <c r="AP18" s="7"/>
      <c r="AQ18" s="7"/>
      <c r="AR18" s="7"/>
      <c r="AS18" s="7"/>
      <c r="AT18" s="7"/>
      <c r="AU18" s="7"/>
      <c r="AV18" s="7"/>
      <c r="AW18" s="7"/>
      <c r="AX18" s="7"/>
    </row>
    <row r="19" spans="1:50" x14ac:dyDescent="0.35">
      <c r="A19" s="1" t="s">
        <v>21</v>
      </c>
      <c r="B19" s="21">
        <v>80</v>
      </c>
      <c r="C19" s="21">
        <v>20</v>
      </c>
      <c r="D19" s="19">
        <v>35</v>
      </c>
      <c r="E19" s="19">
        <v>30</v>
      </c>
      <c r="F19" s="19">
        <v>30</v>
      </c>
      <c r="G19" s="19">
        <v>15</v>
      </c>
      <c r="H19" s="14">
        <v>35</v>
      </c>
      <c r="I19" s="14">
        <v>35</v>
      </c>
      <c r="J19" s="14">
        <v>35</v>
      </c>
      <c r="K19" s="14"/>
      <c r="L19" s="14"/>
      <c r="M19" s="14"/>
      <c r="N19" s="14"/>
      <c r="O19" s="14"/>
      <c r="P19" s="14"/>
      <c r="Q19" s="14"/>
      <c r="R19" s="14"/>
      <c r="S19" s="14"/>
      <c r="T19" s="14"/>
      <c r="U19" s="14"/>
      <c r="V19" s="14"/>
      <c r="W19" s="14"/>
      <c r="X19" s="14"/>
      <c r="Y19" s="14"/>
      <c r="Z19" s="14"/>
      <c r="AA19" s="14"/>
      <c r="AB19" s="14"/>
      <c r="AC19" s="14"/>
      <c r="AD19" s="7"/>
      <c r="AE19" s="7"/>
      <c r="AF19" s="7"/>
      <c r="AG19" s="7"/>
      <c r="AH19" s="7"/>
      <c r="AI19" s="7"/>
      <c r="AJ19" s="7"/>
      <c r="AK19" s="7"/>
      <c r="AL19" s="7"/>
      <c r="AM19" s="7"/>
      <c r="AN19" s="7"/>
      <c r="AO19" s="7"/>
      <c r="AP19" s="7"/>
      <c r="AQ19" s="7"/>
      <c r="AR19" s="7"/>
      <c r="AS19" s="7"/>
      <c r="AT19" s="7"/>
      <c r="AU19" s="7"/>
      <c r="AV19" s="7"/>
      <c r="AW19" s="7"/>
      <c r="AX19" s="7"/>
    </row>
    <row r="20" spans="1:50" x14ac:dyDescent="0.35">
      <c r="A20" s="1" t="s">
        <v>22</v>
      </c>
      <c r="B20" s="21">
        <v>0</v>
      </c>
      <c r="C20" s="21">
        <v>0</v>
      </c>
      <c r="D20" s="19">
        <v>0</v>
      </c>
      <c r="E20" s="19">
        <v>0</v>
      </c>
      <c r="F20" s="19">
        <v>0</v>
      </c>
      <c r="G20" s="19">
        <v>0</v>
      </c>
      <c r="H20" s="14">
        <v>0</v>
      </c>
      <c r="I20" s="14">
        <v>0</v>
      </c>
      <c r="J20" s="14">
        <v>0</v>
      </c>
      <c r="K20" s="14"/>
      <c r="L20" s="14"/>
      <c r="M20" s="14"/>
      <c r="N20" s="14"/>
      <c r="O20" s="14"/>
      <c r="P20" s="14"/>
      <c r="Q20" s="14"/>
      <c r="R20" s="14"/>
      <c r="S20" s="14"/>
      <c r="T20" s="14"/>
      <c r="U20" s="14"/>
      <c r="V20" s="14"/>
      <c r="W20" s="14"/>
      <c r="X20" s="14"/>
      <c r="Y20" s="14"/>
      <c r="Z20" s="14"/>
      <c r="AA20" s="14"/>
      <c r="AB20" s="14"/>
      <c r="AC20" s="14"/>
      <c r="AD20" s="7"/>
      <c r="AE20" s="7"/>
      <c r="AF20" s="7"/>
      <c r="AG20" s="7"/>
      <c r="AH20" s="7"/>
      <c r="AI20" s="7"/>
      <c r="AJ20" s="7"/>
      <c r="AK20" s="7"/>
      <c r="AL20" s="7"/>
      <c r="AM20" s="7"/>
      <c r="AN20" s="7"/>
      <c r="AO20" s="7"/>
      <c r="AP20" s="7"/>
      <c r="AQ20" s="7"/>
      <c r="AR20" s="7"/>
      <c r="AS20" s="7"/>
      <c r="AT20" s="7"/>
      <c r="AU20" s="7"/>
      <c r="AV20" s="7"/>
      <c r="AW20" s="7"/>
      <c r="AX20" s="7"/>
    </row>
    <row r="21" spans="1:50" x14ac:dyDescent="0.35">
      <c r="A21" s="1" t="s">
        <v>23</v>
      </c>
      <c r="B21" s="21">
        <v>0</v>
      </c>
      <c r="C21" s="21">
        <v>0</v>
      </c>
      <c r="D21" s="19">
        <v>1</v>
      </c>
      <c r="E21" s="19">
        <v>9</v>
      </c>
      <c r="F21" s="19">
        <v>5</v>
      </c>
      <c r="G21" s="19">
        <v>10</v>
      </c>
      <c r="H21" s="14">
        <v>7</v>
      </c>
      <c r="I21" s="14">
        <v>20</v>
      </c>
      <c r="J21" s="14">
        <v>25</v>
      </c>
      <c r="K21" s="14"/>
      <c r="L21" s="14"/>
      <c r="M21" s="14"/>
      <c r="N21" s="14"/>
      <c r="O21" s="14"/>
      <c r="P21" s="14"/>
      <c r="Q21" s="14"/>
      <c r="R21" s="14"/>
      <c r="S21" s="14"/>
      <c r="T21" s="14"/>
      <c r="U21" s="14"/>
      <c r="V21" s="14"/>
      <c r="W21" s="14"/>
      <c r="X21" s="14"/>
      <c r="Y21" s="14"/>
      <c r="Z21" s="14"/>
      <c r="AA21" s="14"/>
      <c r="AB21" s="14"/>
      <c r="AC21" s="14"/>
      <c r="AD21" s="7"/>
      <c r="AE21" s="7"/>
      <c r="AF21" s="7"/>
      <c r="AG21" s="7"/>
      <c r="AH21" s="7"/>
      <c r="AI21" s="7"/>
      <c r="AJ21" s="7"/>
      <c r="AK21" s="7"/>
      <c r="AL21" s="7"/>
      <c r="AM21" s="7"/>
      <c r="AN21" s="7"/>
      <c r="AO21" s="7"/>
      <c r="AP21" s="7"/>
      <c r="AQ21" s="7"/>
      <c r="AR21" s="7"/>
      <c r="AS21" s="7"/>
      <c r="AT21" s="7"/>
      <c r="AU21" s="7"/>
      <c r="AV21" s="7"/>
      <c r="AW21" s="7"/>
      <c r="AX21" s="7"/>
    </row>
    <row r="22" spans="1:50" x14ac:dyDescent="0.35">
      <c r="A22" s="1" t="s">
        <v>24</v>
      </c>
      <c r="B22" s="21">
        <v>0</v>
      </c>
      <c r="C22" s="21">
        <v>0</v>
      </c>
      <c r="D22" s="19">
        <v>1</v>
      </c>
      <c r="E22" s="19">
        <v>5</v>
      </c>
      <c r="F22" s="19">
        <v>3</v>
      </c>
      <c r="G22" s="19">
        <v>0.5</v>
      </c>
      <c r="H22" s="14">
        <v>0.5</v>
      </c>
      <c r="I22" s="14">
        <v>0.5</v>
      </c>
      <c r="J22" s="14">
        <v>4</v>
      </c>
      <c r="K22" s="14"/>
      <c r="L22" s="14"/>
      <c r="M22" s="14"/>
      <c r="N22" s="14"/>
      <c r="O22" s="14"/>
      <c r="P22" s="14"/>
      <c r="Q22" s="14"/>
      <c r="R22" s="14"/>
      <c r="S22" s="14"/>
      <c r="T22" s="14"/>
      <c r="U22" s="14"/>
      <c r="V22" s="14"/>
      <c r="W22" s="14"/>
      <c r="X22" s="14"/>
      <c r="Y22" s="14"/>
      <c r="Z22" s="14"/>
      <c r="AA22" s="14"/>
      <c r="AB22" s="14"/>
      <c r="AC22" s="14"/>
      <c r="AD22" s="7"/>
      <c r="AE22" s="7"/>
      <c r="AF22" s="7"/>
      <c r="AG22" s="7"/>
      <c r="AH22" s="7"/>
      <c r="AI22" s="7"/>
      <c r="AJ22" s="7"/>
      <c r="AK22" s="7"/>
      <c r="AL22" s="7"/>
      <c r="AM22" s="7"/>
      <c r="AN22" s="7"/>
      <c r="AO22" s="7"/>
      <c r="AP22" s="7"/>
      <c r="AQ22" s="7"/>
      <c r="AR22" s="7"/>
      <c r="AS22" s="7"/>
      <c r="AT22" s="7"/>
      <c r="AU22" s="7"/>
      <c r="AV22" s="7"/>
      <c r="AW22" s="7"/>
      <c r="AX22" s="7"/>
    </row>
    <row r="23" spans="1:50" x14ac:dyDescent="0.35">
      <c r="A23" s="1" t="s">
        <v>25</v>
      </c>
      <c r="B23" s="21">
        <v>80</v>
      </c>
      <c r="C23" s="21">
        <v>20</v>
      </c>
      <c r="D23" s="19">
        <v>40</v>
      </c>
      <c r="E23" s="19">
        <v>45</v>
      </c>
      <c r="F23" s="19">
        <v>40</v>
      </c>
      <c r="G23" s="19">
        <v>25</v>
      </c>
      <c r="H23" s="14">
        <v>45</v>
      </c>
      <c r="I23" s="14">
        <v>60</v>
      </c>
      <c r="J23" s="14">
        <v>65</v>
      </c>
      <c r="K23" s="14"/>
      <c r="L23" s="14"/>
      <c r="M23" s="14"/>
      <c r="N23" s="14"/>
      <c r="O23" s="14"/>
      <c r="P23" s="14"/>
      <c r="Q23" s="14"/>
      <c r="R23" s="14"/>
      <c r="S23" s="14"/>
      <c r="T23" s="14"/>
      <c r="U23" s="14"/>
      <c r="V23" s="14"/>
      <c r="W23" s="14"/>
      <c r="X23" s="14"/>
      <c r="Y23" s="14"/>
      <c r="Z23" s="14"/>
      <c r="AA23" s="14"/>
      <c r="AB23" s="14"/>
      <c r="AC23" s="14"/>
      <c r="AD23" s="7"/>
      <c r="AE23" s="7"/>
      <c r="AF23" s="7"/>
      <c r="AG23" s="7"/>
      <c r="AH23" s="7"/>
      <c r="AI23" s="7"/>
      <c r="AJ23" s="7"/>
      <c r="AK23" s="7"/>
      <c r="AL23" s="7"/>
      <c r="AM23" s="7"/>
      <c r="AN23" s="7"/>
      <c r="AO23" s="7"/>
      <c r="AP23" s="7"/>
      <c r="AQ23" s="7"/>
      <c r="AR23" s="7"/>
      <c r="AS23" s="7"/>
      <c r="AT23" s="7"/>
      <c r="AU23" s="7"/>
      <c r="AV23" s="7"/>
      <c r="AW23" s="7"/>
      <c r="AX23" s="7"/>
    </row>
    <row r="24" spans="1:50" x14ac:dyDescent="0.35">
      <c r="A24" s="1" t="s">
        <v>26</v>
      </c>
      <c r="B24" s="21">
        <v>0</v>
      </c>
      <c r="C24" s="21">
        <v>0</v>
      </c>
      <c r="D24" s="19">
        <v>1</v>
      </c>
      <c r="E24" s="19">
        <v>1</v>
      </c>
      <c r="F24" s="19">
        <v>1</v>
      </c>
      <c r="G24" s="19">
        <v>1</v>
      </c>
      <c r="H24" s="14">
        <v>1</v>
      </c>
      <c r="I24" s="14">
        <v>2</v>
      </c>
      <c r="J24" s="14">
        <v>2</v>
      </c>
      <c r="K24" s="14"/>
      <c r="L24" s="14"/>
      <c r="M24" s="14"/>
      <c r="N24" s="14"/>
      <c r="O24" s="14"/>
      <c r="P24" s="14"/>
      <c r="Q24" s="14"/>
      <c r="R24" s="14"/>
      <c r="S24" s="14"/>
      <c r="T24" s="14"/>
      <c r="U24" s="14"/>
      <c r="V24" s="14"/>
      <c r="W24" s="14"/>
      <c r="X24" s="14"/>
      <c r="Y24" s="14"/>
      <c r="Z24" s="14"/>
      <c r="AA24" s="14"/>
      <c r="AB24" s="14"/>
      <c r="AC24" s="14"/>
      <c r="AD24" s="7"/>
      <c r="AE24" s="7"/>
      <c r="AF24" s="7"/>
      <c r="AG24" s="7"/>
      <c r="AH24" s="7"/>
      <c r="AI24" s="7"/>
      <c r="AJ24" s="7"/>
      <c r="AK24" s="7"/>
      <c r="AL24" s="7"/>
      <c r="AM24" s="7"/>
      <c r="AN24" s="7"/>
      <c r="AO24" s="7"/>
      <c r="AP24" s="7"/>
      <c r="AQ24" s="7"/>
      <c r="AR24" s="7"/>
      <c r="AS24" s="7"/>
      <c r="AT24" s="7"/>
      <c r="AU24" s="7"/>
      <c r="AV24" s="7"/>
      <c r="AW24" s="7"/>
      <c r="AX24" s="7"/>
    </row>
    <row r="25" spans="1:50" x14ac:dyDescent="0.35">
      <c r="A25" s="1" t="s">
        <v>27</v>
      </c>
      <c r="B25" s="21">
        <v>2</v>
      </c>
      <c r="C25" s="21">
        <v>2</v>
      </c>
      <c r="D25" s="19">
        <v>5</v>
      </c>
      <c r="E25" s="19">
        <v>4</v>
      </c>
      <c r="F25" s="19">
        <v>4</v>
      </c>
      <c r="G25" s="19">
        <v>4</v>
      </c>
      <c r="H25" s="14">
        <v>6</v>
      </c>
      <c r="I25" s="14">
        <v>4</v>
      </c>
      <c r="J25" s="14">
        <v>7</v>
      </c>
      <c r="K25" s="14"/>
      <c r="L25" s="14"/>
      <c r="M25" s="14"/>
      <c r="N25" s="14"/>
      <c r="O25" s="14"/>
      <c r="P25" s="14"/>
      <c r="Q25" s="14"/>
      <c r="R25" s="14"/>
      <c r="S25" s="14"/>
      <c r="T25" s="14"/>
      <c r="U25" s="14"/>
      <c r="V25" s="14"/>
      <c r="W25" s="14"/>
      <c r="X25" s="14"/>
      <c r="Y25" s="14"/>
      <c r="Z25" s="14"/>
      <c r="AA25" s="14"/>
      <c r="AB25" s="14"/>
      <c r="AC25" s="14"/>
      <c r="AD25" s="7"/>
      <c r="AE25" s="7"/>
      <c r="AF25" s="7"/>
      <c r="AG25" s="7"/>
      <c r="AH25" s="7"/>
      <c r="AI25" s="7"/>
      <c r="AJ25" s="7"/>
      <c r="AK25" s="7"/>
      <c r="AL25" s="7"/>
      <c r="AM25" s="7"/>
      <c r="AN25" s="7"/>
      <c r="AO25" s="7"/>
      <c r="AP25" s="7"/>
      <c r="AQ25" s="7"/>
      <c r="AR25" s="7"/>
      <c r="AS25" s="7"/>
      <c r="AT25" s="7"/>
      <c r="AU25" s="7"/>
      <c r="AV25" s="7"/>
      <c r="AW25" s="7"/>
      <c r="AX25" s="7"/>
    </row>
    <row r="26" spans="1:50" x14ac:dyDescent="0.35">
      <c r="A26" s="1" t="s">
        <v>28</v>
      </c>
      <c r="B26" s="21">
        <v>0</v>
      </c>
      <c r="C26" s="21">
        <v>0</v>
      </c>
      <c r="D26" s="19">
        <v>13</v>
      </c>
      <c r="E26" s="19">
        <v>11</v>
      </c>
      <c r="F26" s="19">
        <v>9</v>
      </c>
      <c r="G26" s="19">
        <v>21</v>
      </c>
      <c r="H26" s="14">
        <v>12</v>
      </c>
      <c r="I26" s="14">
        <v>23</v>
      </c>
      <c r="J26" s="14">
        <v>22</v>
      </c>
      <c r="K26" s="14"/>
      <c r="L26" s="14"/>
      <c r="M26" s="14"/>
      <c r="N26" s="14"/>
      <c r="O26" s="14"/>
      <c r="P26" s="14"/>
      <c r="Q26" s="14"/>
      <c r="R26" s="14"/>
      <c r="S26" s="14"/>
      <c r="T26" s="14"/>
      <c r="U26" s="14"/>
      <c r="V26" s="14"/>
      <c r="W26" s="14"/>
      <c r="X26" s="14"/>
      <c r="Y26" s="14"/>
      <c r="Z26" s="14"/>
      <c r="AA26" s="14"/>
      <c r="AB26" s="14"/>
      <c r="AC26" s="14"/>
      <c r="AD26" s="7"/>
      <c r="AE26" s="7"/>
      <c r="AF26" s="7"/>
      <c r="AG26" s="7"/>
      <c r="AH26" s="7"/>
      <c r="AI26" s="7"/>
      <c r="AJ26" s="7"/>
      <c r="AK26" s="7"/>
      <c r="AL26" s="7"/>
      <c r="AM26" s="7"/>
      <c r="AN26" s="7"/>
      <c r="AO26" s="7"/>
      <c r="AP26" s="7"/>
      <c r="AQ26" s="7"/>
      <c r="AR26" s="7"/>
      <c r="AS26" s="7"/>
      <c r="AT26" s="7"/>
      <c r="AU26" s="7"/>
      <c r="AV26" s="7"/>
      <c r="AW26" s="7"/>
      <c r="AX26" s="7"/>
    </row>
    <row r="27" spans="1:50" x14ac:dyDescent="0.35">
      <c r="A27" s="1" t="s">
        <v>29</v>
      </c>
      <c r="B27" s="21">
        <v>0</v>
      </c>
      <c r="C27" s="21">
        <v>0</v>
      </c>
      <c r="D27" s="19">
        <v>0</v>
      </c>
      <c r="E27" s="19">
        <v>0</v>
      </c>
      <c r="F27" s="19">
        <v>0</v>
      </c>
      <c r="G27" s="19">
        <v>0</v>
      </c>
      <c r="H27" s="14">
        <v>0</v>
      </c>
      <c r="I27" s="14">
        <v>0</v>
      </c>
      <c r="J27" s="14">
        <v>0</v>
      </c>
      <c r="K27" s="14"/>
      <c r="L27" s="14"/>
      <c r="M27" s="14"/>
      <c r="N27" s="14"/>
      <c r="O27" s="14"/>
      <c r="P27" s="14"/>
      <c r="Q27" s="14"/>
      <c r="R27" s="14"/>
      <c r="S27" s="14"/>
      <c r="T27" s="14"/>
      <c r="U27" s="14"/>
      <c r="V27" s="14"/>
      <c r="W27" s="14"/>
      <c r="X27" s="14"/>
      <c r="Y27" s="14"/>
      <c r="Z27" s="14"/>
      <c r="AA27" s="14"/>
      <c r="AB27" s="14"/>
      <c r="AC27" s="14"/>
      <c r="AD27" s="7"/>
      <c r="AE27" s="7"/>
      <c r="AF27" s="7"/>
      <c r="AG27" s="7"/>
      <c r="AH27" s="7"/>
      <c r="AI27" s="7"/>
      <c r="AJ27" s="7"/>
      <c r="AK27" s="7"/>
      <c r="AL27" s="7"/>
      <c r="AM27" s="7"/>
      <c r="AN27" s="7"/>
      <c r="AO27" s="7"/>
      <c r="AP27" s="7"/>
      <c r="AQ27" s="7"/>
      <c r="AR27" s="7"/>
      <c r="AS27" s="7"/>
      <c r="AT27" s="7"/>
      <c r="AU27" s="7"/>
      <c r="AV27" s="7"/>
      <c r="AW27" s="7"/>
      <c r="AX27" s="7"/>
    </row>
    <row r="28" spans="1:50" x14ac:dyDescent="0.35">
      <c r="A28" s="1" t="s">
        <v>30</v>
      </c>
      <c r="B28" s="21">
        <v>0</v>
      </c>
      <c r="C28" s="21">
        <v>0</v>
      </c>
      <c r="D28" s="19">
        <v>3</v>
      </c>
      <c r="E28" s="19">
        <v>2</v>
      </c>
      <c r="F28" s="19">
        <v>4</v>
      </c>
      <c r="G28" s="19">
        <v>3</v>
      </c>
      <c r="H28" s="14">
        <v>15</v>
      </c>
      <c r="I28" s="14">
        <v>4</v>
      </c>
      <c r="J28" s="14">
        <v>35</v>
      </c>
      <c r="K28" s="14"/>
      <c r="L28" s="14"/>
      <c r="M28" s="14"/>
      <c r="N28" s="14"/>
      <c r="O28" s="14"/>
      <c r="P28" s="14"/>
      <c r="Q28" s="14"/>
      <c r="R28" s="14"/>
      <c r="S28" s="14"/>
      <c r="T28" s="14"/>
      <c r="U28" s="14"/>
      <c r="V28" s="14"/>
      <c r="W28" s="14"/>
      <c r="X28" s="14"/>
      <c r="Y28" s="14"/>
      <c r="Z28" s="14"/>
      <c r="AA28" s="14"/>
      <c r="AB28" s="14"/>
      <c r="AC28" s="14"/>
      <c r="AD28" s="7"/>
      <c r="AE28" s="7"/>
      <c r="AF28" s="7"/>
      <c r="AG28" s="7"/>
      <c r="AH28" s="7"/>
      <c r="AI28" s="7"/>
      <c r="AJ28" s="7"/>
      <c r="AK28" s="7"/>
      <c r="AL28" s="7"/>
      <c r="AM28" s="7"/>
      <c r="AN28" s="7"/>
      <c r="AO28" s="7"/>
      <c r="AP28" s="7"/>
      <c r="AQ28" s="7"/>
      <c r="AR28" s="7"/>
      <c r="AS28" s="7"/>
      <c r="AT28" s="7"/>
      <c r="AU28" s="7"/>
      <c r="AV28" s="7"/>
      <c r="AW28" s="7"/>
      <c r="AX28" s="7"/>
    </row>
    <row r="29" spans="1:50" x14ac:dyDescent="0.35">
      <c r="A29" s="1" t="s">
        <v>31</v>
      </c>
      <c r="B29" s="21" t="s">
        <v>11</v>
      </c>
      <c r="C29" s="21" t="s">
        <v>11</v>
      </c>
      <c r="D29" s="19" t="s">
        <v>11</v>
      </c>
      <c r="E29" s="19" t="s">
        <v>11</v>
      </c>
      <c r="F29" s="19" t="s">
        <v>11</v>
      </c>
      <c r="G29" s="19" t="s">
        <v>11</v>
      </c>
      <c r="H29" s="14" t="s">
        <v>11</v>
      </c>
      <c r="I29" s="14" t="s">
        <v>11</v>
      </c>
      <c r="J29" s="14" t="s">
        <v>11</v>
      </c>
      <c r="K29" s="14"/>
      <c r="L29" s="14"/>
      <c r="M29" s="14"/>
      <c r="N29" s="14"/>
      <c r="O29" s="14"/>
      <c r="P29" s="14"/>
      <c r="Q29" s="14"/>
      <c r="R29" s="14"/>
      <c r="S29" s="14"/>
      <c r="T29" s="14"/>
      <c r="U29" s="14"/>
      <c r="V29" s="14"/>
      <c r="W29" s="14"/>
      <c r="X29" s="14"/>
      <c r="Y29" s="14"/>
      <c r="Z29" s="14"/>
      <c r="AA29" s="14"/>
      <c r="AB29" s="14"/>
      <c r="AC29" s="14"/>
      <c r="AD29" s="7"/>
      <c r="AE29" s="7"/>
      <c r="AF29" s="7"/>
      <c r="AG29" s="7"/>
      <c r="AH29" s="7"/>
      <c r="AI29" s="7"/>
      <c r="AJ29" s="7"/>
      <c r="AK29" s="7"/>
      <c r="AL29" s="7"/>
      <c r="AM29" s="7"/>
      <c r="AN29" s="7"/>
      <c r="AO29" s="7"/>
      <c r="AP29" s="7"/>
      <c r="AQ29" s="7"/>
      <c r="AR29" s="7"/>
      <c r="AS29" s="7"/>
      <c r="AT29" s="7"/>
      <c r="AU29" s="7"/>
      <c r="AV29" s="7"/>
      <c r="AW29" s="7"/>
      <c r="AX29" s="7"/>
    </row>
    <row r="30" spans="1:50" x14ac:dyDescent="0.35">
      <c r="B30" s="21"/>
      <c r="C30" s="21"/>
      <c r="D30" s="19"/>
      <c r="E30" s="19"/>
      <c r="F30" s="19"/>
      <c r="G30" s="19"/>
      <c r="H30" s="14"/>
      <c r="I30" s="14"/>
      <c r="J30" s="14"/>
      <c r="K30" s="14"/>
      <c r="L30" s="14"/>
      <c r="M30" s="14"/>
      <c r="N30" s="14"/>
      <c r="O30" s="14"/>
      <c r="P30" s="14"/>
      <c r="Q30" s="14"/>
      <c r="R30" s="14"/>
      <c r="S30" s="14"/>
      <c r="T30" s="14"/>
      <c r="U30" s="14"/>
      <c r="V30" s="14"/>
      <c r="W30" s="14"/>
      <c r="X30" s="14"/>
      <c r="Y30" s="14"/>
      <c r="Z30" s="14"/>
      <c r="AA30" s="14"/>
      <c r="AB30" s="14"/>
      <c r="AC30" s="14"/>
      <c r="AD30" s="7"/>
      <c r="AE30" s="7"/>
      <c r="AF30" s="7"/>
      <c r="AG30" s="7"/>
      <c r="AH30" s="7"/>
      <c r="AI30" s="7"/>
      <c r="AJ30" s="7"/>
      <c r="AK30" s="7"/>
      <c r="AL30" s="7"/>
      <c r="AM30" s="7"/>
      <c r="AN30" s="7"/>
      <c r="AO30" s="7"/>
      <c r="AP30" s="7"/>
      <c r="AQ30" s="7"/>
      <c r="AR30" s="7"/>
      <c r="AS30" s="7"/>
      <c r="AT30" s="7"/>
      <c r="AU30" s="7"/>
      <c r="AV30" s="7"/>
      <c r="AW30" s="7"/>
      <c r="AX30" s="7"/>
    </row>
    <row r="32" spans="1:50" s="5" customFormat="1" ht="15.5" x14ac:dyDescent="0.35">
      <c r="A32" s="9" t="s">
        <v>0</v>
      </c>
      <c r="B32" s="12">
        <f>B100</f>
        <v>49.160223147385707</v>
      </c>
      <c r="C32" s="12">
        <f t="shared" ref="C32:AX32" si="0">C100</f>
        <v>11.121364062453603</v>
      </c>
      <c r="D32" s="12">
        <f t="shared" si="0"/>
        <v>58.715434819564713</v>
      </c>
      <c r="E32" s="12">
        <f t="shared" si="0"/>
        <v>71.260942604907612</v>
      </c>
      <c r="F32" s="12">
        <f t="shared" si="0"/>
        <v>41.284926877892175</v>
      </c>
      <c r="G32" s="12">
        <f t="shared" si="0"/>
        <v>46.263669746133885</v>
      </c>
      <c r="H32" s="12">
        <f t="shared" si="0"/>
        <v>52.908540816080041</v>
      </c>
      <c r="I32" s="12">
        <f t="shared" si="0"/>
        <v>66.415019662827774</v>
      </c>
      <c r="J32" s="12">
        <f t="shared" si="0"/>
        <v>84.308238647764867</v>
      </c>
      <c r="K32" s="12">
        <f t="shared" si="0"/>
        <v>2.722252942093353E-2</v>
      </c>
      <c r="L32" s="12">
        <f t="shared" si="0"/>
        <v>2.722252942093353E-2</v>
      </c>
      <c r="M32" s="12">
        <f t="shared" si="0"/>
        <v>2.722252942093353E-2</v>
      </c>
      <c r="N32" s="12">
        <f t="shared" si="0"/>
        <v>2.722252942093353E-2</v>
      </c>
      <c r="O32" s="12">
        <f t="shared" si="0"/>
        <v>2.722252942093353E-2</v>
      </c>
      <c r="P32" s="12">
        <f t="shared" si="0"/>
        <v>2.722252942093353E-2</v>
      </c>
      <c r="Q32" s="12">
        <f t="shared" si="0"/>
        <v>2.722252942093353E-2</v>
      </c>
      <c r="R32" s="12">
        <f t="shared" si="0"/>
        <v>2.722252942093353E-2</v>
      </c>
      <c r="S32" s="12">
        <f t="shared" si="0"/>
        <v>2.722252942093353E-2</v>
      </c>
      <c r="T32" s="12">
        <f t="shared" si="0"/>
        <v>2.722252942093353E-2</v>
      </c>
      <c r="U32" s="12">
        <f t="shared" si="0"/>
        <v>2.722252942093353E-2</v>
      </c>
      <c r="V32" s="12">
        <f t="shared" si="0"/>
        <v>2.722252942093353E-2</v>
      </c>
      <c r="W32" s="12">
        <f t="shared" si="0"/>
        <v>2.722252942093353E-2</v>
      </c>
      <c r="X32" s="12">
        <f t="shared" si="0"/>
        <v>2.722252942093353E-2</v>
      </c>
      <c r="Y32" s="12">
        <f t="shared" si="0"/>
        <v>2.722252942093353E-2</v>
      </c>
      <c r="Z32" s="12">
        <f t="shared" si="0"/>
        <v>2.722252942093353E-2</v>
      </c>
      <c r="AA32" s="12">
        <f t="shared" si="0"/>
        <v>2.722252942093353E-2</v>
      </c>
      <c r="AB32" s="12">
        <f t="shared" si="0"/>
        <v>2.722252942093353E-2</v>
      </c>
      <c r="AC32" s="12">
        <f t="shared" si="0"/>
        <v>2.722252942093353E-2</v>
      </c>
      <c r="AD32" s="12">
        <f t="shared" si="0"/>
        <v>2.722252942093353E-2</v>
      </c>
      <c r="AE32" s="12">
        <f t="shared" si="0"/>
        <v>2.722252942093353E-2</v>
      </c>
      <c r="AF32" s="12">
        <f t="shared" si="0"/>
        <v>2.722252942093353E-2</v>
      </c>
      <c r="AG32" s="12">
        <f t="shared" si="0"/>
        <v>2.722252942093353E-2</v>
      </c>
      <c r="AH32" s="12">
        <f t="shared" si="0"/>
        <v>2.722252942093353E-2</v>
      </c>
      <c r="AI32" s="12">
        <f t="shared" si="0"/>
        <v>2.722252942093353E-2</v>
      </c>
      <c r="AJ32" s="12">
        <f t="shared" si="0"/>
        <v>2.722252942093353E-2</v>
      </c>
      <c r="AK32" s="12">
        <f t="shared" si="0"/>
        <v>2.722252942093353E-2</v>
      </c>
      <c r="AL32" s="12">
        <f t="shared" si="0"/>
        <v>2.722252942093353E-2</v>
      </c>
      <c r="AM32" s="12">
        <f t="shared" si="0"/>
        <v>2.722252942093353E-2</v>
      </c>
      <c r="AN32" s="12">
        <f t="shared" si="0"/>
        <v>2.722252942093353E-2</v>
      </c>
      <c r="AO32" s="12">
        <f t="shared" si="0"/>
        <v>2.722252942093353E-2</v>
      </c>
      <c r="AP32" s="12">
        <f t="shared" si="0"/>
        <v>2.722252942093353E-2</v>
      </c>
      <c r="AQ32" s="12">
        <f t="shared" si="0"/>
        <v>2.722252942093353E-2</v>
      </c>
      <c r="AR32" s="12">
        <f t="shared" si="0"/>
        <v>2.722252942093353E-2</v>
      </c>
      <c r="AS32" s="12">
        <f t="shared" si="0"/>
        <v>2.722252942093353E-2</v>
      </c>
      <c r="AT32" s="12">
        <f t="shared" si="0"/>
        <v>2.722252942093353E-2</v>
      </c>
      <c r="AU32" s="12">
        <f t="shared" si="0"/>
        <v>2.722252942093353E-2</v>
      </c>
      <c r="AV32" s="12">
        <f t="shared" si="0"/>
        <v>2.722252942093353E-2</v>
      </c>
      <c r="AW32" s="12">
        <f t="shared" si="0"/>
        <v>2.722252942093353E-2</v>
      </c>
      <c r="AX32" s="12">
        <f t="shared" si="0"/>
        <v>2.722252942093353E-2</v>
      </c>
    </row>
    <row r="34" spans="2:29" s="10" customFormat="1" x14ac:dyDescent="0.3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2:29" s="10" customFormat="1" x14ac:dyDescent="0.3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2:29" s="10" customFormat="1" x14ac:dyDescent="0.3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2:29" s="10" customFormat="1" x14ac:dyDescent="0.3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2:29" s="10" customFormat="1" x14ac:dyDescent="0.3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2:29" s="10" customFormat="1" x14ac:dyDescent="0.3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2:29" s="10" customFormat="1" x14ac:dyDescent="0.3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2:29" s="10" customFormat="1" x14ac:dyDescent="0.3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2:29" s="10" customFormat="1" x14ac:dyDescent="0.3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2:29" s="10" customFormat="1" x14ac:dyDescent="0.3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2:29" s="10" customFormat="1" x14ac:dyDescent="0.3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2:29" s="10" customFormat="1" x14ac:dyDescent="0.3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2:29" s="10" customFormat="1" x14ac:dyDescent="0.3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2:29" s="10" customFormat="1" x14ac:dyDescent="0.3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2:29" s="10" customFormat="1" x14ac:dyDescent="0.3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2:29" s="10" customFormat="1" x14ac:dyDescent="0.3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2:29" s="10" customFormat="1" x14ac:dyDescent="0.3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2:29" s="10" customFormat="1" x14ac:dyDescent="0.3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2:29" s="10" customFormat="1" x14ac:dyDescent="0.3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2:29" s="10" customFormat="1" x14ac:dyDescent="0.3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2:29" s="10" customFormat="1" x14ac:dyDescent="0.3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2:29" s="10" customFormat="1" x14ac:dyDescent="0.3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2:29" s="10" customFormat="1" x14ac:dyDescent="0.3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2:29" s="10" customFormat="1" x14ac:dyDescent="0.3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2:29" s="10" customFormat="1" x14ac:dyDescent="0.3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2:29" s="10" customFormat="1" x14ac:dyDescent="0.3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2:29" s="10" customFormat="1" x14ac:dyDescent="0.3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2:29" s="10" customFormat="1" x14ac:dyDescent="0.3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2:29" s="10" customFormat="1" x14ac:dyDescent="0.3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2:29" s="10" customFormat="1" x14ac:dyDescent="0.3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6" spans="1:50" x14ac:dyDescent="0.35">
      <c r="A66" s="11"/>
    </row>
    <row r="67" spans="1:50" x14ac:dyDescent="0.35">
      <c r="A67" s="1" t="s">
        <v>32</v>
      </c>
      <c r="B67" s="13">
        <f>IF(AND(B23&gt;=4,B23&lt;10,B27&gt;=4,B27&lt;5),0,IF(AND(B23&gt;=10,B23&lt;43,B21&lt;0.5,B25&gt;=6),0,IF(AND(B23&lt;4,B21&lt;0.5),0.023,IF(AND(B23&lt;4,B21&gt;=0.5),0.2,IF(AND(B23&gt;=4,B23&lt;10,B27&lt;1),0.278,IF(AND(B23&gt;=4,B23&lt;10,B27&gt;=5,B14&lt;1.5),0.36,IF(AND(B23&gt;=10,B23&lt;28,B21&lt;0.5,B25&lt;6,B16&lt;0.5),0.363,IF(AND(B23&gt;=10,B23&lt;28,B21&gt;=0.5,B27&gt;=3),0.392,IF(AND(B23&gt;=4,B23&lt;10,B27&gt;=1,B27&lt;4),0.395,IF(AND(B23&gt;=93,B23&lt;98,B26&lt;11,B25&lt;8),0.462,IF(AND(B23&gt;=43,B26&gt;=11,B20&lt;7.5,B22&lt;0.25,B18&lt;0.5),0.464,IF(AND(B23&gt;=28,B23&lt;43,B21&lt;0.5,B25&lt;6,B16&lt;0.5),0.469,IF(AND(B23&gt;=28,B23&lt;43,B21&gt;=7.5,B20&lt;0.25),0.522,IF(AND(B23&gt;=10,B23&lt;28,B26&lt;7,B21&gt;=0.5,B20&lt;4,B27&lt;3),0.534,IF(AND(B23&gt;=43,B23&lt;58,B26&lt;3,B25&lt;8,B14&lt;3.5),0.543,IF(AND(B23&gt;=4,B23&lt;10,B27&gt;=5,B14&gt;=1.5),0.578,IF(AND(B23&gt;=58,B23&lt;78,B26&lt;11,B21&gt;=13,B25&lt;7,B20&gt;=3),0.58,IF(AND(B23&gt;=28,B23&lt;43,B21&gt;=2,B21&lt;7.5),0.619,IF(AND(B23&gt;=43,B23&lt;58,B26&lt;11,B25&lt;8,B14&gt;=3.5,B18&lt;0.5),0.648,IF(AND(B23&gt;=10,B23&lt;43,B21&lt;0.5,B25&lt;6,B16&gt;=0.5),0.654,IF(AND(B23&gt;=10,B23&lt;28,B26&lt;7,B21&gt;=0.5,B20&gt;=4,B27&lt;3),0.665,IF(AND(B23&gt;=78,B23&lt;93,B26&lt;11,B21&lt;0.5,B25&lt;8),0.667,IF(AND(B23&gt;=43,B26&gt;=11,B20&gt;=7.5,B22&lt;0.25,B18&lt;0.5),0.68,IF(AND(B23&gt;=43,B23&lt;58,B26&gt;=3,B26&lt;11,B25&lt;8,B14&lt;3.5),0.705,IF(AND(B23&gt;=28,B23&lt;43,B26&lt;7,B21&gt;=7.5,B20&gt;=0.25),0.709,IF(AND(B23&gt;=43,B23&lt;48,B26&lt;11,B25&gt;=8),0.735,IF(AND(B23&gt;=10,B23&lt;28,B26&gt;=7,B21&gt;=0.5,B27&lt;3),0.746,IF(AND(B23&gt;=58,B23&lt;78,B26&lt;11,B25&gt;=7,B25&lt;8),0.786,IF(AND(B23&gt;=43,B23&lt;58,B26&lt;11,B25&lt;8,B20&lt;10,B14&gt;=3.5,B18&gt;=1.5),0.789,IF(AND(B23&gt;=78,B23&lt;93,B26&lt;11,B21&gt;=0.5,B25&lt;8),0.836,IF(AND(B23&gt;=58,B23&lt;78,B26&lt;11,B21&gt;=13,B25&lt;7,B20&lt;3),0.877,IF(AND(B23&gt;=28,B23&lt;43,B26&gt;=7,B21&gt;=7.5,B20&gt;=0.25),0.909,IF(AND(B23&gt;=58,B23&lt;78,B26&lt;11,B21&lt;13,B25&lt;7),0.921,IF(AND(B23&gt;=43,B26&gt;=11,B22&lt;0.25,B18&gt;=0.5),0.933,IF(AND(B23&gt;=48,B23&lt;98,B26&lt;11,B25&gt;=8),0.959,IF(AND(B23&gt;=43,B26&gt;=11,B21&lt;14.5,B22&gt;=0.25,B19&lt;45),0.962,IF(AND(B23&gt;=28,B23&lt;43,B21&gt;=0.5,B21&lt;2),0.977,IF(AND(B23&gt;=43,B23&lt;58,B26&lt;11,B25&lt;8,B20&lt;10,B14&gt;=3.5,B18&gt;=0.5,B18&lt;1.5),1.047,IF(AND(B23&gt;=43,B23&lt;58,B26&lt;11,B25&lt;8,B20&gt;=10,B14&gt;=3.5,B18&gt;=0.5),1.107,IF(AND(B23&gt;=43,B26&gt;=11,B22&gt;=0.25,B19&gt;=45,B17&lt;1),1.107,IF(AND(B23&gt;=43,B26&gt;=11,B21&gt;=14.5,B25&gt;=9,B22&gt;=0.25,B19&lt;45),1.148,IF(AND(B23&gt;=43,B26&gt;=11,B21&gt;=22.5,B25&lt;9,B22&gt;=0.25,B19&lt;45),1.224,IF(AND(B23&gt;=98,B26&lt;11),1.339,IF(AND(B23&gt;=95,B26&gt;=11,B22&gt;=0.25,B19&gt;=45,B17&gt;=1),1.389,IF(AND(B23&gt;=43,B26&gt;=11,B21&gt;=14.5,B21&lt;22.5,B25&lt;9,B22&gt;=0.25,B19&lt;45),1.571,IF(AND(B23&gt;=43,B23&lt;95,B26&gt;=11,B22&gt;=0.25,B19&gt;=45,B17&gt;=1),1.571,""))))))))))))))))))))))))))))))))))))))))))))))</f>
        <v>0.66700000000000004</v>
      </c>
      <c r="C67" s="13">
        <f t="shared" ref="C67:AX67" si="1">IF(AND(C23&gt;=4,C23&lt;10,C27&gt;=4,C27&lt;5),0,IF(AND(C23&gt;=10,C23&lt;43,C21&lt;0.5,C25&gt;=6),0,IF(AND(C23&lt;4,C21&lt;0.5),0.023,IF(AND(C23&lt;4,C21&gt;=0.5),0.2,IF(AND(C23&gt;=4,C23&lt;10,C27&lt;1),0.278,IF(AND(C23&gt;=4,C23&lt;10,C27&gt;=5,C14&lt;1.5),0.36,IF(AND(C23&gt;=10,C23&lt;28,C21&lt;0.5,C25&lt;6,C16&lt;0.5),0.363,IF(AND(C23&gt;=10,C23&lt;28,C21&gt;=0.5,C27&gt;=3),0.392,IF(AND(C23&gt;=4,C23&lt;10,C27&gt;=1,C27&lt;4),0.395,IF(AND(C23&gt;=93,C23&lt;98,C26&lt;11,C25&lt;8),0.462,IF(AND(C23&gt;=43,C26&gt;=11,C20&lt;7.5,C22&lt;0.25,C18&lt;0.5),0.464,IF(AND(C23&gt;=28,C23&lt;43,C21&lt;0.5,C25&lt;6,C16&lt;0.5),0.469,IF(AND(C23&gt;=28,C23&lt;43,C21&gt;=7.5,C20&lt;0.25),0.522,IF(AND(C23&gt;=10,C23&lt;28,C26&lt;7,C21&gt;=0.5,C20&lt;4,C27&lt;3),0.534,IF(AND(C23&gt;=43,C23&lt;58,C26&lt;3,C25&lt;8,C14&lt;3.5),0.543,IF(AND(C23&gt;=4,C23&lt;10,C27&gt;=5,C14&gt;=1.5),0.578,IF(AND(C23&gt;=58,C23&lt;78,C26&lt;11,C21&gt;=13,C25&lt;7,C20&gt;=3),0.58,IF(AND(C23&gt;=28,C23&lt;43,C21&gt;=2,C21&lt;7.5),0.619,IF(AND(C23&gt;=43,C23&lt;58,C26&lt;11,C25&lt;8,C14&gt;=3.5,C18&lt;0.5),0.648,IF(AND(C23&gt;=10,C23&lt;43,C21&lt;0.5,C25&lt;6,C16&gt;=0.5),0.654,IF(AND(C23&gt;=10,C23&lt;28,C26&lt;7,C21&gt;=0.5,C20&gt;=4,C27&lt;3),0.665,IF(AND(C23&gt;=78,C23&lt;93,C26&lt;11,C21&lt;0.5,C25&lt;8),0.667,IF(AND(C23&gt;=43,C26&gt;=11,C20&gt;=7.5,C22&lt;0.25,C18&lt;0.5),0.68,IF(AND(C23&gt;=43,C23&lt;58,C26&gt;=3,C26&lt;11,C25&lt;8,C14&lt;3.5),0.705,IF(AND(C23&gt;=28,C23&lt;43,C26&lt;7,C21&gt;=7.5,C20&gt;=0.25),0.709,IF(AND(C23&gt;=43,C23&lt;48,C26&lt;11,C25&gt;=8),0.735,IF(AND(C23&gt;=10,C23&lt;28,C26&gt;=7,C21&gt;=0.5,C27&lt;3),0.746,IF(AND(C23&gt;=58,C23&lt;78,C26&lt;11,C25&gt;=7,C25&lt;8),0.786,IF(AND(C23&gt;=43,C23&lt;58,C26&lt;11,C25&lt;8,C20&lt;10,C14&gt;=3.5,C18&gt;=1.5),0.789,IF(AND(C23&gt;=78,C23&lt;93,C26&lt;11,C21&gt;=0.5,C25&lt;8),0.836,IF(AND(C23&gt;=58,C23&lt;78,C26&lt;11,C21&gt;=13,C25&lt;7,C20&lt;3),0.877,IF(AND(C23&gt;=28,C23&lt;43,C26&gt;=7,C21&gt;=7.5,C20&gt;=0.25),0.909,IF(AND(C23&gt;=58,C23&lt;78,C26&lt;11,C21&lt;13,C25&lt;7),0.921,IF(AND(C23&gt;=43,C26&gt;=11,C22&lt;0.25,C18&gt;=0.5),0.933,IF(AND(C23&gt;=48,C23&lt;98,C26&lt;11,C25&gt;=8),0.959,IF(AND(C23&gt;=43,C26&gt;=11,C21&lt;14.5,C22&gt;=0.25,C19&lt;45),0.962,IF(AND(C23&gt;=28,C23&lt;43,C21&gt;=0.5,C21&lt;2),0.977,IF(AND(C23&gt;=43,C23&lt;58,C26&lt;11,C25&lt;8,C20&lt;10,C14&gt;=3.5,C18&gt;=0.5,C18&lt;1.5),1.047,IF(AND(C23&gt;=43,C23&lt;58,C26&lt;11,C25&lt;8,C20&gt;=10,C14&gt;=3.5,C18&gt;=0.5),1.107,IF(AND(C23&gt;=43,C26&gt;=11,C22&gt;=0.25,C19&gt;=45,C17&lt;1),1.107,IF(AND(C23&gt;=43,C26&gt;=11,C21&gt;=14.5,C25&gt;=9,C22&gt;=0.25,C19&lt;45),1.148,IF(AND(C23&gt;=43,C26&gt;=11,C21&gt;=22.5,C25&lt;9,C22&gt;=0.25,C19&lt;45),1.224,IF(AND(C23&gt;=98,C26&lt;11),1.339,IF(AND(C23&gt;=95,C26&gt;=11,C22&gt;=0.25,C19&gt;=45,C17&gt;=1),1.389,IF(AND(C23&gt;=43,C26&gt;=11,C21&gt;=14.5,C21&lt;22.5,C25&lt;9,C22&gt;=0.25,C19&lt;45),1.571,IF(AND(C23&gt;=43,C23&lt;95,C26&gt;=11,C22&gt;=0.25,C19&gt;=45,C17&gt;=1),1.571,""))))))))))))))))))))))))))))))))))))))))))))))</f>
        <v>0.36299999999999999</v>
      </c>
      <c r="D67" s="13">
        <f t="shared" si="1"/>
        <v>0.97699999999999998</v>
      </c>
      <c r="E67" s="13">
        <f t="shared" si="1"/>
        <v>0.96199999999999997</v>
      </c>
      <c r="F67" s="13">
        <f t="shared" si="1"/>
        <v>0.61899999999999999</v>
      </c>
      <c r="G67" s="13">
        <f t="shared" si="1"/>
        <v>0.746</v>
      </c>
      <c r="H67" s="13">
        <f t="shared" si="1"/>
        <v>0.96199999999999997</v>
      </c>
      <c r="I67" s="13">
        <f t="shared" si="1"/>
        <v>1.571</v>
      </c>
      <c r="J67" s="13">
        <f t="shared" si="1"/>
        <v>1.224</v>
      </c>
      <c r="K67" s="13">
        <f t="shared" si="1"/>
        <v>2.3E-2</v>
      </c>
      <c r="L67" s="13">
        <f t="shared" si="1"/>
        <v>2.3E-2</v>
      </c>
      <c r="M67" s="13">
        <f t="shared" si="1"/>
        <v>2.3E-2</v>
      </c>
      <c r="N67" s="13">
        <f t="shared" si="1"/>
        <v>2.3E-2</v>
      </c>
      <c r="O67" s="13">
        <f t="shared" si="1"/>
        <v>2.3E-2</v>
      </c>
      <c r="P67" s="13">
        <f t="shared" si="1"/>
        <v>2.3E-2</v>
      </c>
      <c r="Q67" s="13">
        <f t="shared" si="1"/>
        <v>2.3E-2</v>
      </c>
      <c r="R67" s="13">
        <f t="shared" si="1"/>
        <v>2.3E-2</v>
      </c>
      <c r="S67" s="13">
        <f t="shared" si="1"/>
        <v>2.3E-2</v>
      </c>
      <c r="T67" s="13">
        <f t="shared" si="1"/>
        <v>2.3E-2</v>
      </c>
      <c r="U67" s="13">
        <f t="shared" si="1"/>
        <v>2.3E-2</v>
      </c>
      <c r="V67" s="13">
        <f t="shared" si="1"/>
        <v>2.3E-2</v>
      </c>
      <c r="W67" s="13">
        <f t="shared" si="1"/>
        <v>2.3E-2</v>
      </c>
      <c r="X67" s="13">
        <f t="shared" si="1"/>
        <v>2.3E-2</v>
      </c>
      <c r="Y67" s="13">
        <f t="shared" si="1"/>
        <v>2.3E-2</v>
      </c>
      <c r="Z67" s="13">
        <f t="shared" si="1"/>
        <v>2.3E-2</v>
      </c>
      <c r="AA67" s="13">
        <f t="shared" si="1"/>
        <v>2.3E-2</v>
      </c>
      <c r="AB67" s="13">
        <f t="shared" si="1"/>
        <v>2.3E-2</v>
      </c>
      <c r="AC67" s="13">
        <f t="shared" si="1"/>
        <v>2.3E-2</v>
      </c>
      <c r="AD67" s="13">
        <f t="shared" si="1"/>
        <v>2.3E-2</v>
      </c>
      <c r="AE67" s="13">
        <f t="shared" si="1"/>
        <v>2.3E-2</v>
      </c>
      <c r="AF67" s="13">
        <f t="shared" si="1"/>
        <v>2.3E-2</v>
      </c>
      <c r="AG67" s="13">
        <f t="shared" si="1"/>
        <v>2.3E-2</v>
      </c>
      <c r="AH67" s="13">
        <f t="shared" si="1"/>
        <v>2.3E-2</v>
      </c>
      <c r="AI67" s="13">
        <f t="shared" si="1"/>
        <v>2.3E-2</v>
      </c>
      <c r="AJ67" s="13">
        <f t="shared" si="1"/>
        <v>2.3E-2</v>
      </c>
      <c r="AK67" s="13">
        <f t="shared" si="1"/>
        <v>2.3E-2</v>
      </c>
      <c r="AL67" s="13">
        <f t="shared" si="1"/>
        <v>2.3E-2</v>
      </c>
      <c r="AM67" s="13">
        <f t="shared" si="1"/>
        <v>2.3E-2</v>
      </c>
      <c r="AN67" s="13">
        <f t="shared" si="1"/>
        <v>2.3E-2</v>
      </c>
      <c r="AO67" s="13">
        <f t="shared" si="1"/>
        <v>2.3E-2</v>
      </c>
      <c r="AP67" s="13">
        <f t="shared" si="1"/>
        <v>2.3E-2</v>
      </c>
      <c r="AQ67" s="13">
        <f t="shared" si="1"/>
        <v>2.3E-2</v>
      </c>
      <c r="AR67" s="13">
        <f t="shared" si="1"/>
        <v>2.3E-2</v>
      </c>
      <c r="AS67" s="13">
        <f t="shared" si="1"/>
        <v>2.3E-2</v>
      </c>
      <c r="AT67" s="13">
        <f t="shared" si="1"/>
        <v>2.3E-2</v>
      </c>
      <c r="AU67" s="13">
        <f t="shared" si="1"/>
        <v>2.3E-2</v>
      </c>
      <c r="AV67" s="13">
        <f t="shared" si="1"/>
        <v>2.3E-2</v>
      </c>
      <c r="AW67" s="13">
        <f t="shared" si="1"/>
        <v>2.3E-2</v>
      </c>
      <c r="AX67" s="13">
        <f t="shared" si="1"/>
        <v>2.3E-2</v>
      </c>
    </row>
    <row r="68" spans="1:50" x14ac:dyDescent="0.35">
      <c r="A68" s="1" t="s">
        <v>33</v>
      </c>
      <c r="B68" s="13">
        <f>IF(AND(B23&lt;6,B26&lt;6,B18&lt;0.75,B20&lt;0.25,B25&lt;3),0,IF(AND(B23&lt;6,B26&lt;6,B18&lt;0.75,B20&lt;0.25,B25&gt;=3),0.16,IF(AND(B23&lt;6,B26&lt;6,B18&lt;0.75,B20&gt;=0.25),0.22,IF(AND(B23&lt;43,B21&gt;=1.5,B26&gt;=6,B19&lt;8.5,B22&lt;2.5,B14&gt;=4.5,B25&lt;7),0.23,IF(AND(B23&gt;=6,B23&lt;43,B26&lt;2,B20&lt;1.5,B14&lt;1.5),0.28,IF(AND(B23&gt;=6,B23&lt;43,B26&lt;6,B20&lt;1.5,B14&gt;=1.5,B16&gt;=1.5),0.28,IF(AND(B23&gt;=6,B23&lt;43,B26&lt;6,B20&lt;1.5,B14&gt;=1.5,B14&lt;8,B27&lt;1,B16&lt;1.5),0.32,IF(AND(B23&gt;=6,B23&lt;43,B26&lt;6,B20&lt;1.5,B14&gt;=8,B16&lt;1.5),0.34,IF(AND(B23&gt;=18,B23&lt;28,B21&lt;2.5,B26&lt;6,B20&gt;=1.5),0.36,IF(AND(B23&gt;=93,B23&lt;98,B17&lt;1.5),0.4,IF(AND(B23&gt;=6,B23&lt;43,B26&gt;=2,B26&lt;6,B20&lt;1.5,B14&lt;1.5),0.42,IF(AND(B23&lt;43,B21&gt;=1.5,B26&gt;=6,B19&lt;8.5,B22&lt;2.5,B14&lt;4.5,B25&lt;7),0.45,IF(AND(B23&gt;=43,B23&lt;98,B17&gt;=1.5,B18&lt;0.5,B28&lt;4),0.46,IF(AND(B23&gt;=43,B23&lt;93,B21&lt;0.5,B17&lt;1.5,B19&lt;52.5),0.49,IF(AND(B23&gt;=18,B23&lt;28,B21&gt;=2.5,B26&lt;6,B20&gt;=1.5),0.51,IF(AND(B23&lt;6,B26&lt;6,B18&gt;=0.75),0.52,IF(AND(B23&lt;43,B21&gt;=1.5,B26&gt;=6,B26&lt;18,B19&gt;=8.5,B22&lt;2.5,B25&lt;7),0.54,IF(AND(B23&lt;43,B26&gt;=6,B22&gt;=2.5,B28&lt;0.5),0.54,IF(AND(B23&gt;=6,B23&lt;43,B26&lt;6,B20&lt;1.5,B14&gt;=1.5,B14&lt;8,B27&gt;=1,B16&lt;1.5),0.55,IF(AND(B23&gt;=28,B23&lt;43,B26&lt;6,B20&gt;=1.5),0.56,IF(AND(B23&gt;=43,B23&lt;93,B21&gt;=0.5,B17&lt;1.5,B18&gt;=40,B19&lt;52.5),0.61,IF(AND(B23&gt;=6,B23&lt;18,B26&lt;6,B20&gt;=1.5),0.61,IF(AND(B23&lt;43,B21&gt;=1.5,B26&gt;=6,B22&lt;1.5,B25&gt;=7),0.68,IF(AND(B23&gt;=43,B23&lt;93,B21&gt;=0.5,B17&lt;1.5,B18&lt;40,B19&lt;52.5,B27&gt;=2,B24&lt;5),0.71,IF(AND(B23&gt;=43,B23&lt;93,B21&gt;=0.5,B17&lt;0.5,B18&lt;40,B19&lt;52.5,B22&lt;0.25,B27&lt;2),0.72,IF(AND(B23&lt;43,B26&gt;=6,B22&gt;=2.5,B28&gt;=0.5,B28&lt;5.5),0.72,IF(AND(B23&gt;=43,B23&lt;58,B21&lt;3.5,B17&lt;1.5,B19&gt;=52.5),0.74,IF(AND(B23&lt;43,B21&gt;=1.5,B26&gt;=18,B19&gt;=8.5,B22&lt;2.5,B25&lt;7),0.79,IF(AND(B23&gt;=43,B23&lt;98,B17&gt;=1.5,B18&gt;=0.5,B28&lt;4),0.8,IF(AND(B23&gt;=43,B23&lt;93,B21&gt;=3.5,B17&lt;1.5,B19&gt;=52.5),0.85,IF(AND(B23&gt;=43,B23&lt;93,B21&gt;=0.5,B17&lt;1.5,B18&lt;40,B19&lt;52.5,B22&gt;=0.25,B14&lt;6.5,B25&gt;=5,B27&lt;2),0.85,IF(AND(B23&gt;=43,B23&lt;93,B21&gt;=10,B17&lt;1.5,B18&lt;40,B19&lt;52.5,B22&gt;=0.25,B14&lt;6.5,B25&lt;5,B27&lt;2),0.88,IF(AND(B23&gt;=43,B23&lt;98,B17&gt;=1.5,B18&lt;0.25,B28&gt;=4),0.89,IF(AND(B23&lt;43,B26&gt;=6,B22&gt;=2.5,B28&gt;=5.5),0.89,IF(AND(B23&lt;43,B21&gt;=1.5,B26&gt;=6,B22&gt;=1.5,B22&lt;2.5,B25&gt;=7),0.94,IF(AND(B23&gt;=43,B23&lt;93,B21&gt;=0.5,B17&lt;1.5,B18&lt;40,B19&lt;52.5,B27&gt;=2,B24&gt;=5),0.94,IF(AND(B23&gt;=43,B23&lt;93,B21&gt;=0.5,B17&lt;1.5,B18&lt;40,B19&lt;52.5,B22&gt;=0.25,B14&gt;=14,B27&lt;2),0.94,IF(AND(B23&gt;=58,B23&lt;93,B21&lt;3.5,B17&lt;1.5,B19&gt;=52.5),0.96,IF(AND(B23&gt;=43,B23&lt;93,B21&gt;=0.5,B17&gt;=0.5,B17&lt;1.5,B18&lt;40,B19&lt;52.5,B22&lt;0.25,B27&lt;2),0.97,IF(AND(B23&gt;=43,B23&lt;93,B21&gt;=0.5,B21&lt;10,B17&lt;1.5,B18&lt;40,B19&lt;52.5,B22&gt;=0.25,B14&lt;6.5,B25&lt;5,B27&lt;2),1.07,IF(AND(B23&lt;43,B21&lt;1.5,B26&gt;=6,B22&lt;2.5),1.11,IF(AND(B23&gt;=43,B23&lt;98,B17&gt;=1.5,B18&gt;=0.25,B28&gt;=4,B28&lt;27.5,B16&lt;3),1.12,IF(AND(B23&gt;=43,B23&lt;93,B21&gt;=0.5,B17&lt;1.5,B18&lt;40,B19&lt;52.5,B22&gt;=0.25,B14&gt;=6.5,B14&lt;14,B27&lt;2),1.15,IF(AND(B23&gt;=98,B21&gt;=22.5),1.22,IF(AND(B23&gt;=43,B23&lt;98,B17&gt;=1.5,B18&gt;=0.25,B28&gt;=4,B28&lt;27.5,B16&gt;=3),1.25,IF(AND(B23&gt;=43,B23&lt;98,B17&gt;=1.5,B18&gt;=0.25,B28&gt;=27.5),1.36,IF(AND(B23&gt;=98,B21&lt;22.5),1.4,"")))))))))))))))))))))))))))))))))))))))))))))))</f>
        <v>0.96</v>
      </c>
      <c r="C68" s="13">
        <f t="shared" ref="C68:AX68" si="2">IF(AND(C23&lt;6,C26&lt;6,C18&lt;0.75,C20&lt;0.25,C25&lt;3),0,IF(AND(C23&lt;6,C26&lt;6,C18&lt;0.75,C20&lt;0.25,C25&gt;=3),0.16,IF(AND(C23&lt;6,C26&lt;6,C18&lt;0.75,C20&gt;=0.25),0.22,IF(AND(C23&lt;43,C21&gt;=1.5,C26&gt;=6,C19&lt;8.5,C22&lt;2.5,C14&gt;=4.5,C25&lt;7),0.23,IF(AND(C23&gt;=6,C23&lt;43,C26&lt;2,C20&lt;1.5,C14&lt;1.5),0.28,IF(AND(C23&gt;=6,C23&lt;43,C26&lt;6,C20&lt;1.5,C14&gt;=1.5,C16&gt;=1.5),0.28,IF(AND(C23&gt;=6,C23&lt;43,C26&lt;6,C20&lt;1.5,C14&gt;=1.5,C14&lt;8,C27&lt;1,C16&lt;1.5),0.32,IF(AND(C23&gt;=6,C23&lt;43,C26&lt;6,C20&lt;1.5,C14&gt;=8,C16&lt;1.5),0.34,IF(AND(C23&gt;=18,C23&lt;28,C21&lt;2.5,C26&lt;6,C20&gt;=1.5),0.36,IF(AND(C23&gt;=93,C23&lt;98,C17&lt;1.5),0.4,IF(AND(C23&gt;=6,C23&lt;43,C26&gt;=2,C26&lt;6,C20&lt;1.5,C14&lt;1.5),0.42,IF(AND(C23&lt;43,C21&gt;=1.5,C26&gt;=6,C19&lt;8.5,C22&lt;2.5,C14&lt;4.5,C25&lt;7),0.45,IF(AND(C23&gt;=43,C23&lt;98,C17&gt;=1.5,C18&lt;0.5,C28&lt;4),0.46,IF(AND(C23&gt;=43,C23&lt;93,C21&lt;0.5,C17&lt;1.5,C19&lt;52.5),0.49,IF(AND(C23&gt;=18,C23&lt;28,C21&gt;=2.5,C26&lt;6,C20&gt;=1.5),0.51,IF(AND(C23&lt;6,C26&lt;6,C18&gt;=0.75),0.52,IF(AND(C23&lt;43,C21&gt;=1.5,C26&gt;=6,C26&lt;18,C19&gt;=8.5,C22&lt;2.5,C25&lt;7),0.54,IF(AND(C23&lt;43,C26&gt;=6,C22&gt;=2.5,C28&lt;0.5),0.54,IF(AND(C23&gt;=6,C23&lt;43,C26&lt;6,C20&lt;1.5,C14&gt;=1.5,C14&lt;8,C27&gt;=1,C16&lt;1.5),0.55,IF(AND(C23&gt;=28,C23&lt;43,C26&lt;6,C20&gt;=1.5),0.56,IF(AND(C23&gt;=43,C23&lt;93,C21&gt;=0.5,C17&lt;1.5,C18&gt;=40,C19&lt;52.5),0.61,IF(AND(C23&gt;=6,C23&lt;18,C26&lt;6,C20&gt;=1.5),0.61,IF(AND(C23&lt;43,C21&gt;=1.5,C26&gt;=6,C22&lt;1.5,C25&gt;=7),0.68,IF(AND(C23&gt;=43,C23&lt;93,C21&gt;=0.5,C17&lt;1.5,C18&lt;40,C19&lt;52.5,C27&gt;=2,C24&lt;5),0.71,IF(AND(C23&gt;=43,C23&lt;93,C21&gt;=0.5,C17&lt;0.5,C18&lt;40,C19&lt;52.5,C22&lt;0.25,C27&lt;2),0.72,IF(AND(C23&lt;43,C26&gt;=6,C22&gt;=2.5,C28&gt;=0.5,C28&lt;5.5),0.72,IF(AND(C23&gt;=43,C23&lt;58,C21&lt;3.5,C17&lt;1.5,C19&gt;=52.5),0.74,IF(AND(C23&lt;43,C21&gt;=1.5,C26&gt;=18,C19&gt;=8.5,C22&lt;2.5,C25&lt;7),0.79,IF(AND(C23&gt;=43,C23&lt;98,C17&gt;=1.5,C18&gt;=0.5,C28&lt;4),0.8,IF(AND(C23&gt;=43,C23&lt;93,C21&gt;=3.5,C17&lt;1.5,C19&gt;=52.5),0.85,IF(AND(C23&gt;=43,C23&lt;93,C21&gt;=0.5,C17&lt;1.5,C18&lt;40,C19&lt;52.5,C22&gt;=0.25,C14&lt;6.5,C25&gt;=5,C27&lt;2),0.85,IF(AND(C23&gt;=43,C23&lt;93,C21&gt;=10,C17&lt;1.5,C18&lt;40,C19&lt;52.5,C22&gt;=0.25,C14&lt;6.5,C25&lt;5,C27&lt;2),0.88,IF(AND(C23&gt;=43,C23&lt;98,C17&gt;=1.5,C18&lt;0.25,C28&gt;=4),0.89,IF(AND(C23&lt;43,C26&gt;=6,C22&gt;=2.5,C28&gt;=5.5),0.89,IF(AND(C23&lt;43,C21&gt;=1.5,C26&gt;=6,C22&gt;=1.5,C22&lt;2.5,C25&gt;=7),0.94,IF(AND(C23&gt;=43,C23&lt;93,C21&gt;=0.5,C17&lt;1.5,C18&lt;40,C19&lt;52.5,C27&gt;=2,C24&gt;=5),0.94,IF(AND(C23&gt;=43,C23&lt;93,C21&gt;=0.5,C17&lt;1.5,C18&lt;40,C19&lt;52.5,C22&gt;=0.25,C14&gt;=14,C27&lt;2),0.94,IF(AND(C23&gt;=58,C23&lt;93,C21&lt;3.5,C17&lt;1.5,C19&gt;=52.5),0.96,IF(AND(C23&gt;=43,C23&lt;93,C21&gt;=0.5,C17&gt;=0.5,C17&lt;1.5,C18&lt;40,C19&lt;52.5,C22&lt;0.25,C27&lt;2),0.97,IF(AND(C23&gt;=43,C23&lt;93,C21&gt;=0.5,C21&lt;10,C17&lt;1.5,C18&lt;40,C19&lt;52.5,C22&gt;=0.25,C14&lt;6.5,C25&lt;5,C27&lt;2),1.07,IF(AND(C23&lt;43,C21&lt;1.5,C26&gt;=6,C22&lt;2.5),1.11,IF(AND(C23&gt;=43,C23&lt;98,C17&gt;=1.5,C18&gt;=0.25,C28&gt;=4,C28&lt;27.5,C16&lt;3),1.12,IF(AND(C23&gt;=43,C23&lt;93,C21&gt;=0.5,C17&lt;1.5,C18&lt;40,C19&lt;52.5,C22&gt;=0.25,C14&gt;=6.5,C14&lt;14,C27&lt;2),1.15,IF(AND(C23&gt;=98,C21&gt;=22.5),1.22,IF(AND(C23&gt;=43,C23&lt;98,C17&gt;=1.5,C18&gt;=0.25,C28&gt;=4,C28&lt;27.5,C16&gt;=3),1.25,IF(AND(C23&gt;=43,C23&lt;98,C17&gt;=1.5,C18&gt;=0.25,C28&gt;=27.5),1.36,IF(AND(C23&gt;=98,C21&lt;22.5),1.4,"")))))))))))))))))))))))))))))))))))))))))))))))</f>
        <v>0.28000000000000003</v>
      </c>
      <c r="D68" s="13">
        <f t="shared" si="2"/>
        <v>1.1100000000000001</v>
      </c>
      <c r="E68" s="13">
        <f t="shared" si="2"/>
        <v>1.07</v>
      </c>
      <c r="F68" s="13">
        <f t="shared" si="2"/>
        <v>0.72</v>
      </c>
      <c r="G68" s="13">
        <f t="shared" si="2"/>
        <v>0.79</v>
      </c>
      <c r="H68" s="13">
        <f t="shared" si="2"/>
        <v>0.85</v>
      </c>
      <c r="I68" s="13">
        <f t="shared" si="2"/>
        <v>0.88</v>
      </c>
      <c r="J68" s="13">
        <f t="shared" si="2"/>
        <v>1.36</v>
      </c>
      <c r="K68" s="13">
        <f t="shared" si="2"/>
        <v>0</v>
      </c>
      <c r="L68" s="13">
        <f t="shared" si="2"/>
        <v>0</v>
      </c>
      <c r="M68" s="13">
        <f t="shared" si="2"/>
        <v>0</v>
      </c>
      <c r="N68" s="13">
        <f t="shared" si="2"/>
        <v>0</v>
      </c>
      <c r="O68" s="13">
        <f t="shared" si="2"/>
        <v>0</v>
      </c>
      <c r="P68" s="13">
        <f t="shared" si="2"/>
        <v>0</v>
      </c>
      <c r="Q68" s="13">
        <f t="shared" si="2"/>
        <v>0</v>
      </c>
      <c r="R68" s="13">
        <f t="shared" si="2"/>
        <v>0</v>
      </c>
      <c r="S68" s="13">
        <f t="shared" si="2"/>
        <v>0</v>
      </c>
      <c r="T68" s="13">
        <f t="shared" si="2"/>
        <v>0</v>
      </c>
      <c r="U68" s="13">
        <f t="shared" si="2"/>
        <v>0</v>
      </c>
      <c r="V68" s="13">
        <f t="shared" si="2"/>
        <v>0</v>
      </c>
      <c r="W68" s="13">
        <f t="shared" si="2"/>
        <v>0</v>
      </c>
      <c r="X68" s="13">
        <f t="shared" si="2"/>
        <v>0</v>
      </c>
      <c r="Y68" s="13">
        <f t="shared" si="2"/>
        <v>0</v>
      </c>
      <c r="Z68" s="13">
        <f t="shared" si="2"/>
        <v>0</v>
      </c>
      <c r="AA68" s="13">
        <f t="shared" si="2"/>
        <v>0</v>
      </c>
      <c r="AB68" s="13">
        <f t="shared" si="2"/>
        <v>0</v>
      </c>
      <c r="AC68" s="13">
        <f t="shared" si="2"/>
        <v>0</v>
      </c>
      <c r="AD68" s="13">
        <f t="shared" si="2"/>
        <v>0</v>
      </c>
      <c r="AE68" s="13">
        <f t="shared" si="2"/>
        <v>0</v>
      </c>
      <c r="AF68" s="13">
        <f t="shared" si="2"/>
        <v>0</v>
      </c>
      <c r="AG68" s="13">
        <f t="shared" si="2"/>
        <v>0</v>
      </c>
      <c r="AH68" s="13">
        <f t="shared" si="2"/>
        <v>0</v>
      </c>
      <c r="AI68" s="13">
        <f t="shared" si="2"/>
        <v>0</v>
      </c>
      <c r="AJ68" s="13">
        <f t="shared" si="2"/>
        <v>0</v>
      </c>
      <c r="AK68" s="13">
        <f t="shared" si="2"/>
        <v>0</v>
      </c>
      <c r="AL68" s="13">
        <f t="shared" si="2"/>
        <v>0</v>
      </c>
      <c r="AM68" s="13">
        <f t="shared" si="2"/>
        <v>0</v>
      </c>
      <c r="AN68" s="13">
        <f t="shared" si="2"/>
        <v>0</v>
      </c>
      <c r="AO68" s="13">
        <f t="shared" si="2"/>
        <v>0</v>
      </c>
      <c r="AP68" s="13">
        <f t="shared" si="2"/>
        <v>0</v>
      </c>
      <c r="AQ68" s="13">
        <f t="shared" si="2"/>
        <v>0</v>
      </c>
      <c r="AR68" s="13">
        <f t="shared" si="2"/>
        <v>0</v>
      </c>
      <c r="AS68" s="13">
        <f t="shared" si="2"/>
        <v>0</v>
      </c>
      <c r="AT68" s="13">
        <f t="shared" si="2"/>
        <v>0</v>
      </c>
      <c r="AU68" s="13">
        <f t="shared" si="2"/>
        <v>0</v>
      </c>
      <c r="AV68" s="13">
        <f t="shared" si="2"/>
        <v>0</v>
      </c>
      <c r="AW68" s="13">
        <f t="shared" si="2"/>
        <v>0</v>
      </c>
      <c r="AX68" s="13">
        <f t="shared" si="2"/>
        <v>0</v>
      </c>
    </row>
    <row r="69" spans="1:50" x14ac:dyDescent="0.35">
      <c r="A69" s="1" t="s">
        <v>34</v>
      </c>
      <c r="B69" s="13">
        <f>IF(AND(B23&lt;7,B19&lt;1.5),0,IF(AND(B23&lt;7,B19&gt;=1.5,B21&lt;0.25,B18&lt;0.5),0,IF(AND(B23&gt;=7,B23&lt;18,B26&lt;18,B20&lt;0.25,B21&lt;0.25,B27&lt;1),0.21,IF(AND(B23&gt;=7,B23&lt;33,B19&lt;6.5,B20&gt;=0.25,B22&lt;2.5,B24&gt;=3),0.31,IF(AND(B23&lt;7,B19&gt;=1.5,B21&lt;0.25,B18&gt;=0.5),0.32,IF(AND(B23&gt;=7,B23&lt;18,B26&lt;18,B20&lt;0.25,B21&gt;=0.25,B27&lt;1),0.33,IF(AND(B23&lt;7,B19&gt;=1.5,B21&gt;=0.25),0.39,IF(AND(B23&gt;=18,B23&lt;33,B26&lt;18,B20&lt;0.25,B27&lt;1),0.42,IF(AND(B23&gt;=7,B23&lt;33,B26&lt;18,B20&lt;0.25,B25&lt;4,B27&gt;=1),0.42,IF(AND(B23&gt;=7,B23&lt;33,B19&lt;6.5,B20&gt;=0.25,B22&lt;2.5,B24&lt;3),0.45,IF(AND(B23&gt;=7,B23&lt;33,B28&lt;0.5,B20&gt;=0.25,B22&gt;=2.5),0.47,IF(AND(B23&gt;=38,B23&lt;68,B26&lt;4,B19&lt;52.5,B28&lt;6.5,B14&lt;0.05),0.53,IF(AND(B23&gt;=33,B23&lt;68,B26&gt;=4,B26&lt;15,B19&lt;37.5,B28&lt;6.5,B20&gt;=1,B14&lt;0.05),0.54,IF(AND(B23&gt;=7,B23&lt;33,B19&gt;=6.5,B20&gt;=0.25,B20&lt;4,B22&lt;2.5),0.54,IF(AND(B23&gt;=93,B26&lt;15,B28&gt;=0.5,B28&lt;6.5,B21&gt;=0.5),0.58,IF(AND(B23&gt;=7,B23&lt;33,B19&gt;=6.5,B19&lt;17.5,B20&gt;=4,B22&lt;2.5),0.6,IF(AND(B23&gt;=33,B23&lt;68,B26&lt;15,B19&lt;52.5,B28&lt;6.5,B20&gt;=4.5,B20&lt;12.5,B14&gt;=0.3,B25&lt;6),0.62,IF(AND(B23&gt;=68,B26&lt;15,B19&gt;=77.5,B28&lt;1.5,B21&lt;0.5,B14&lt;0.75),0.63,IF(AND(B23&gt;=7,B23&lt;33,B26&lt;18,B20&lt;0.25,B25&gt;=4,B27&gt;=1),0.68,IF(AND(B23&gt;=33,B26&gt;=15,B19&lt;45,B17&lt;0.5),0.68,IF(AND(B23&gt;=33,B23&lt;68,B26&lt;15,B19&lt;52.5,B28&lt;6.5,B20&lt;12.5,B21&lt;7.5,B14&gt;=0.3,B25&gt;=6),0.7,IF(AND(B23&gt;=33,B23&lt;68,B26&gt;=4,B26&lt;15,B19&lt;37.5,B28&lt;6.5,B20&lt;1,B14&lt;0.05),0.71,IF(AND(B23&gt;=33,B23&lt;68,B26&lt;15,B28&gt;=6.5,B25&lt;4),0.73,IF(AND(B23&gt;=33,B23&lt;68,B26&lt;15,B19&lt;52.5,B28&lt;6.5,B20&lt;4.5,B14&gt;=0.3,B25&lt;6),0.73,IF(AND(B23&gt;=33,B23&lt;68,B26&lt;15,B19&gt;=62.5,B28&lt;6.5),0.78,IF(AND(B23&gt;=7,B23&lt;33,B26&gt;=18,B20&lt;0.25),0.79,IF(AND(B23&gt;=7,B23&lt;33,B28&gt;=0.5,B20&gt;=0.25,B22&gt;=2.5),0.81,IF(AND(B23&gt;=68,B26&lt;15,B19&lt;77.5,B28&lt;1.5,B21&lt;0.5),0.83,IF(AND(B23&gt;=33,B23&lt;68,B26&lt;15,B19&lt;52.5,B28&lt;6.5,B20&lt;12.5,B21&gt;=7.5,B14&gt;=0.3,B25&gt;=6),0.83,IF(AND(B23&gt;=33,B23&lt;38,B26&lt;4,B19&lt;52.5,B28&lt;6.5,B14&lt;0.05),0.89,IF(AND(B23&gt;=68,B26&lt;15,B19&gt;=77.5,B28&lt;1.5,B21&lt;0.5,B14&gt;=0.75),0.89,IF(AND(B23&gt;=68,B26&lt;15,B28&gt;=6.5,B22&gt;=19.5),0.89,IF(AND(B23&gt;=33,B23&lt;68,B26&lt;15,B28&gt;=6.5,B25&gt;=4,B25&lt;8),0.93,IF(AND(B23&gt;=33,B23&lt;68,B26&lt;15,B19&gt;=52.5,B19&lt;62.5,B28&lt;6.5),0.93,IF(AND(B23&gt;=68,B23&lt;93,B26&lt;15,B28&gt;=0.5,B28&lt;6.5,B21&gt;=0.5),0.96,IF(AND(B23&gt;=68,B26&lt;15,B28&gt;=1.5,B28&lt;6.5,B21&lt;0.5),0.96,IF(AND(B23&gt;=7,B23&lt;33,B19&gt;=17.5,B20&gt;=4,B22&lt;2.5),0.99,IF(AND(B23&gt;=33,B23&lt;68,B26&gt;=4,B26&lt;15,B19&gt;=37.5,B19&lt;52.5,B28&lt;6.5,B14&lt;0.05),1.05,IF(AND(B23&gt;=33,B23&lt;68,B26&lt;15,B19&lt;52.5,B28&lt;6.5,B14&gt;=0.05,B14&lt;0.3),1.08,IF(AND(B23&gt;=33,B23&lt;68,B26&lt;15,B19&lt;52.5,B28&lt;6.5,B20&gt;=12.5,B14&gt;=0.3),1.11,IF(AND(B23&gt;=68,B26&lt;15,B28&lt;0.5,B21&gt;=0.5),1.11,IF(AND(B23&gt;=33,B26&gt;=15,B19&lt;45,B17&gt;=0.5),1.13,IF(AND(B23&gt;=33,B23&lt;68,B26&lt;15,B28&gt;=6.5,B25&gt;=8),1.15,IF(AND(B23&gt;=68,B26&lt;15,B28&gt;=6.5,B22&lt;19.5,B18&lt;10.5),1.23,IF(AND(B23&gt;=33,B26&gt;=15,B19&gt;=45,B16&lt;0.75),1.36,IF(AND(B23&gt;=68,B26&lt;15,B28&gt;=6.5,B22&lt;19.5,B18&gt;=10.5),1.57,IF(AND(B23&gt;=33,B26&gt;=15,B19&gt;=45,B16&gt;=0.75),1.57,"")))))))))))))))))))))))))))))))))))))))))))))))</f>
        <v>0.63</v>
      </c>
      <c r="C69" s="13">
        <f t="shared" ref="C69:AX69" si="3">IF(AND(C23&lt;7,C19&lt;1.5),0,IF(AND(C23&lt;7,C19&gt;=1.5,C21&lt;0.25,C18&lt;0.5),0,IF(AND(C23&gt;=7,C23&lt;18,C26&lt;18,C20&lt;0.25,C21&lt;0.25,C27&lt;1),0.21,IF(AND(C23&gt;=7,C23&lt;33,C19&lt;6.5,C20&gt;=0.25,C22&lt;2.5,C24&gt;=3),0.31,IF(AND(C23&lt;7,C19&gt;=1.5,C21&lt;0.25,C18&gt;=0.5),0.32,IF(AND(C23&gt;=7,C23&lt;18,C26&lt;18,C20&lt;0.25,C21&gt;=0.25,C27&lt;1),0.33,IF(AND(C23&lt;7,C19&gt;=1.5,C21&gt;=0.25),0.39,IF(AND(C23&gt;=18,C23&lt;33,C26&lt;18,C20&lt;0.25,C27&lt;1),0.42,IF(AND(C23&gt;=7,C23&lt;33,C26&lt;18,C20&lt;0.25,C25&lt;4,C27&gt;=1),0.42,IF(AND(C23&gt;=7,C23&lt;33,C19&lt;6.5,C20&gt;=0.25,C22&lt;2.5,C24&lt;3),0.45,IF(AND(C23&gt;=7,C23&lt;33,C28&lt;0.5,C20&gt;=0.25,C22&gt;=2.5),0.47,IF(AND(C23&gt;=38,C23&lt;68,C26&lt;4,C19&lt;52.5,C28&lt;6.5,C14&lt;0.05),0.53,IF(AND(C23&gt;=33,C23&lt;68,C26&gt;=4,C26&lt;15,C19&lt;37.5,C28&lt;6.5,C20&gt;=1,C14&lt;0.05),0.54,IF(AND(C23&gt;=7,C23&lt;33,C19&gt;=6.5,C20&gt;=0.25,C20&lt;4,C22&lt;2.5),0.54,IF(AND(C23&gt;=93,C26&lt;15,C28&gt;=0.5,C28&lt;6.5,C21&gt;=0.5),0.58,IF(AND(C23&gt;=7,C23&lt;33,C19&gt;=6.5,C19&lt;17.5,C20&gt;=4,C22&lt;2.5),0.6,IF(AND(C23&gt;=33,C23&lt;68,C26&lt;15,C19&lt;52.5,C28&lt;6.5,C20&gt;=4.5,C20&lt;12.5,C14&gt;=0.3,C25&lt;6),0.62,IF(AND(C23&gt;=68,C26&lt;15,C19&gt;=77.5,C28&lt;1.5,C21&lt;0.5,C14&lt;0.75),0.63,IF(AND(C23&gt;=7,C23&lt;33,C26&lt;18,C20&lt;0.25,C25&gt;=4,C27&gt;=1),0.68,IF(AND(C23&gt;=33,C26&gt;=15,C19&lt;45,C17&lt;0.5),0.68,IF(AND(C23&gt;=33,C23&lt;68,C26&lt;15,C19&lt;52.5,C28&lt;6.5,C20&lt;12.5,C21&lt;7.5,C14&gt;=0.3,C25&gt;=6),0.7,IF(AND(C23&gt;=33,C23&lt;68,C26&gt;=4,C26&lt;15,C19&lt;37.5,C28&lt;6.5,C20&lt;1,C14&lt;0.05),0.71,IF(AND(C23&gt;=33,C23&lt;68,C26&lt;15,C28&gt;=6.5,C25&lt;4),0.73,IF(AND(C23&gt;=33,C23&lt;68,C26&lt;15,C19&lt;52.5,C28&lt;6.5,C20&lt;4.5,C14&gt;=0.3,C25&lt;6),0.73,IF(AND(C23&gt;=33,C23&lt;68,C26&lt;15,C19&gt;=62.5,C28&lt;6.5),0.78,IF(AND(C23&gt;=7,C23&lt;33,C26&gt;=18,C20&lt;0.25),0.79,IF(AND(C23&gt;=7,C23&lt;33,C28&gt;=0.5,C20&gt;=0.25,C22&gt;=2.5),0.81,IF(AND(C23&gt;=68,C26&lt;15,C19&lt;77.5,C28&lt;1.5,C21&lt;0.5),0.83,IF(AND(C23&gt;=33,C23&lt;68,C26&lt;15,C19&lt;52.5,C28&lt;6.5,C20&lt;12.5,C21&gt;=7.5,C14&gt;=0.3,C25&gt;=6),0.83,IF(AND(C23&gt;=33,C23&lt;38,C26&lt;4,C19&lt;52.5,C28&lt;6.5,C14&lt;0.05),0.89,IF(AND(C23&gt;=68,C26&lt;15,C19&gt;=77.5,C28&lt;1.5,C21&lt;0.5,C14&gt;=0.75),0.89,IF(AND(C23&gt;=68,C26&lt;15,C28&gt;=6.5,C22&gt;=19.5),0.89,IF(AND(C23&gt;=33,C23&lt;68,C26&lt;15,C28&gt;=6.5,C25&gt;=4,C25&lt;8),0.93,IF(AND(C23&gt;=33,C23&lt;68,C26&lt;15,C19&gt;=52.5,C19&lt;62.5,C28&lt;6.5),0.93,IF(AND(C23&gt;=68,C23&lt;93,C26&lt;15,C28&gt;=0.5,C28&lt;6.5,C21&gt;=0.5),0.96,IF(AND(C23&gt;=68,C26&lt;15,C28&gt;=1.5,C28&lt;6.5,C21&lt;0.5),0.96,IF(AND(C23&gt;=7,C23&lt;33,C19&gt;=17.5,C20&gt;=4,C22&lt;2.5),0.99,IF(AND(C23&gt;=33,C23&lt;68,C26&gt;=4,C26&lt;15,C19&gt;=37.5,C19&lt;52.5,C28&lt;6.5,C14&lt;0.05),1.05,IF(AND(C23&gt;=33,C23&lt;68,C26&lt;15,C19&lt;52.5,C28&lt;6.5,C14&gt;=0.05,C14&lt;0.3),1.08,IF(AND(C23&gt;=33,C23&lt;68,C26&lt;15,C19&lt;52.5,C28&lt;6.5,C20&gt;=12.5,C14&gt;=0.3),1.11,IF(AND(C23&gt;=68,C26&lt;15,C28&lt;0.5,C21&gt;=0.5),1.11,IF(AND(C23&gt;=33,C26&gt;=15,C19&lt;45,C17&gt;=0.5),1.13,IF(AND(C23&gt;=33,C23&lt;68,C26&lt;15,C28&gt;=6.5,C25&gt;=8),1.15,IF(AND(C23&gt;=68,C26&lt;15,C28&gt;=6.5,C22&lt;19.5,C18&lt;10.5),1.23,IF(AND(C23&gt;=33,C26&gt;=15,C19&gt;=45,C16&lt;0.75),1.36,IF(AND(C23&gt;=68,C26&lt;15,C28&gt;=6.5,C22&lt;19.5,C18&gt;=10.5),1.57,IF(AND(C23&gt;=33,C26&gt;=15,C19&gt;=45,C16&gt;=0.75),1.57,"")))))))))))))))))))))))))))))))))))))))))))))))</f>
        <v>0.42</v>
      </c>
      <c r="D69" s="13">
        <f t="shared" si="3"/>
        <v>1.08</v>
      </c>
      <c r="E69" s="13">
        <f t="shared" si="3"/>
        <v>1.08</v>
      </c>
      <c r="F69" s="13">
        <f t="shared" si="3"/>
        <v>0.73</v>
      </c>
      <c r="G69" s="13">
        <f t="shared" si="3"/>
        <v>0.79</v>
      </c>
      <c r="H69" s="13">
        <f t="shared" si="3"/>
        <v>0.93</v>
      </c>
      <c r="I69" s="13">
        <f t="shared" si="3"/>
        <v>1.1299999999999999</v>
      </c>
      <c r="J69" s="13">
        <f t="shared" si="3"/>
        <v>1.1299999999999999</v>
      </c>
      <c r="K69" s="13">
        <f t="shared" si="3"/>
        <v>0</v>
      </c>
      <c r="L69" s="13">
        <f t="shared" si="3"/>
        <v>0</v>
      </c>
      <c r="M69" s="13">
        <f t="shared" si="3"/>
        <v>0</v>
      </c>
      <c r="N69" s="13">
        <f t="shared" si="3"/>
        <v>0</v>
      </c>
      <c r="O69" s="13">
        <f t="shared" si="3"/>
        <v>0</v>
      </c>
      <c r="P69" s="13">
        <f t="shared" si="3"/>
        <v>0</v>
      </c>
      <c r="Q69" s="13">
        <f t="shared" si="3"/>
        <v>0</v>
      </c>
      <c r="R69" s="13">
        <f t="shared" si="3"/>
        <v>0</v>
      </c>
      <c r="S69" s="13">
        <f t="shared" si="3"/>
        <v>0</v>
      </c>
      <c r="T69" s="13">
        <f t="shared" si="3"/>
        <v>0</v>
      </c>
      <c r="U69" s="13">
        <f t="shared" si="3"/>
        <v>0</v>
      </c>
      <c r="V69" s="13">
        <f t="shared" si="3"/>
        <v>0</v>
      </c>
      <c r="W69" s="13">
        <f t="shared" si="3"/>
        <v>0</v>
      </c>
      <c r="X69" s="13">
        <f t="shared" si="3"/>
        <v>0</v>
      </c>
      <c r="Y69" s="13">
        <f t="shared" si="3"/>
        <v>0</v>
      </c>
      <c r="Z69" s="13">
        <f t="shared" si="3"/>
        <v>0</v>
      </c>
      <c r="AA69" s="13">
        <f t="shared" si="3"/>
        <v>0</v>
      </c>
      <c r="AB69" s="13">
        <f t="shared" si="3"/>
        <v>0</v>
      </c>
      <c r="AC69" s="13">
        <f t="shared" si="3"/>
        <v>0</v>
      </c>
      <c r="AD69" s="13">
        <f t="shared" si="3"/>
        <v>0</v>
      </c>
      <c r="AE69" s="13">
        <f t="shared" si="3"/>
        <v>0</v>
      </c>
      <c r="AF69" s="13">
        <f t="shared" si="3"/>
        <v>0</v>
      </c>
      <c r="AG69" s="13">
        <f t="shared" si="3"/>
        <v>0</v>
      </c>
      <c r="AH69" s="13">
        <f t="shared" si="3"/>
        <v>0</v>
      </c>
      <c r="AI69" s="13">
        <f t="shared" si="3"/>
        <v>0</v>
      </c>
      <c r="AJ69" s="13">
        <f t="shared" si="3"/>
        <v>0</v>
      </c>
      <c r="AK69" s="13">
        <f t="shared" si="3"/>
        <v>0</v>
      </c>
      <c r="AL69" s="13">
        <f t="shared" si="3"/>
        <v>0</v>
      </c>
      <c r="AM69" s="13">
        <f t="shared" si="3"/>
        <v>0</v>
      </c>
      <c r="AN69" s="13">
        <f t="shared" si="3"/>
        <v>0</v>
      </c>
      <c r="AO69" s="13">
        <f t="shared" si="3"/>
        <v>0</v>
      </c>
      <c r="AP69" s="13">
        <f t="shared" si="3"/>
        <v>0</v>
      </c>
      <c r="AQ69" s="13">
        <f t="shared" si="3"/>
        <v>0</v>
      </c>
      <c r="AR69" s="13">
        <f t="shared" si="3"/>
        <v>0</v>
      </c>
      <c r="AS69" s="13">
        <f t="shared" si="3"/>
        <v>0</v>
      </c>
      <c r="AT69" s="13">
        <f t="shared" si="3"/>
        <v>0</v>
      </c>
      <c r="AU69" s="13">
        <f t="shared" si="3"/>
        <v>0</v>
      </c>
      <c r="AV69" s="13">
        <f t="shared" si="3"/>
        <v>0</v>
      </c>
      <c r="AW69" s="13">
        <f t="shared" si="3"/>
        <v>0</v>
      </c>
      <c r="AX69" s="13">
        <f t="shared" si="3"/>
        <v>0</v>
      </c>
    </row>
    <row r="70" spans="1:50" x14ac:dyDescent="0.35">
      <c r="A70" s="1" t="s">
        <v>35</v>
      </c>
      <c r="B70" s="13">
        <f>IF(AND(B23&lt;3),0.04,IF(AND(B23&gt;=3,B23&lt;13,B28&lt;0.25,B17&lt;0.5,B24&lt;2),0.15,IF(AND(B23&gt;=3,B23&lt;13,B26&lt;5,B28&gt;=0.25,B18&lt;0.25),0.29,IF(AND(B23&gt;=43,B23&lt;58,B26&lt;23,B19&gt;=13,B21&lt;0.25,B14&lt;6.5,B25&lt;4),0.32,IF(AND(B23&gt;=3,B23&lt;13,B28&lt;0.25,B17&lt;0.5,B24&gt;=2),0.32,IF(AND(B23&gt;=13,B23&lt;28,B26&gt;=10,B26&lt;17),0.35,IF(AND(B23&gt;=3,B23&lt;13,B21&gt;=0.75,B28&gt;=0.25,B18&gt;=0.25),0.36,IF(AND(B23&gt;=13,B23&lt;43,B26&lt;3,B21&lt;7,B20&lt;1.5),0.39,IF(AND(B23&gt;=13,B23&lt;43,B26&lt;3,B21&lt;7,B25&lt;4,B20&gt;=1.5),0.43,IF(AND(B23&gt;=3,B23&lt;13,B21&lt;0.75,B28&gt;=0.25,B18&gt;=0.25),0.49,IF(AND(B23&gt;=3,B23&lt;13,B26&gt;=5,B28&gt;=0.25,B18&lt;0.25),0.52,IF(AND(B23&gt;=48,B23&lt;83,B26&lt;23,B19&lt;13,B21&gt;=17.5),0.53,IF(AND(B23&gt;=13,B23&lt;43,B26&lt;3,B21&lt;7,B25&gt;=4,B20&gt;=1.5),0.56,IF(AND(B23&gt;=28,B23&lt;43,B26&gt;=3,B26&lt;12,B20&gt;=0.75,B28&lt;5.5),0.56,IF(AND(B23&gt;=13,B23&lt;28,B26&gt;=3,B26&lt;10),0.59,IF(AND(B23&gt;=88,B19&lt;83,B21&lt;1.5),0.61,IF(AND(B23&gt;=28,B23&lt;43,B26&gt;=3,B26&lt;12,B14&gt;=6.5,B28&gt;=5.5),0.63,IF(AND(B23&gt;=13,B23&lt;28,B26&gt;=17),0.64,IF(AND(B23&gt;=28,B23&lt;43,B26&gt;=3,B26&lt;12,B20&lt;0.75,B28&lt;5.5),0.66,IF(AND(B23&gt;=43,B23&lt;58,B26&lt;23,B19&gt;=13,B21&gt;=0.25,B14&lt;6.5,B25&lt;4),0.67,IF(AND(B23&gt;=3,B23&lt;13,B28&lt;0.25,B17&gt;=0.5),0.68,IF(AND(B23&gt;=43,B23&lt;58,B26&lt;23,B19&gt;=13,B14&lt;6.5,B25&gt;=4,B20&gt;=7.5,B17&lt;0.05),0.68,IF(AND(B23&gt;=83,B23&lt;88,B21&lt;1.5,B22&gt;=40),0.68,IF(AND(B23&gt;=58,B23&lt;83,B26&gt;=13,B26&lt;23,B19&gt;=13,B14&lt;6.5),0.7,IF(AND(B23&gt;=43,B23&lt;48,B26&lt;23,B19&lt;13,B21&gt;=17.5),0.71,IF(AND(B23&gt;=43,B23&lt;58,B26&lt;23,B19&gt;=13,B19&lt;34,B14&lt;6.5,B25&gt;=4,B17&gt;=0.05),0.71,IF(AND(B23&gt;=43,B23&lt;48,B26&lt;23,B19&lt;13,B21&lt;17.5),0.72,IF(AND(B23&gt;=13,B23&lt;43,B26&lt;3,B21&gt;=7),0.79,IF(AND(B23&gt;=28,B23&lt;43,B26&gt;=12,B18&lt;10),0.81,IF(AND(B23&gt;=43,B23&lt;58,B26&lt;23,B19&gt;=34,B14&lt;6.5,B25&gt;=4,B17&gt;=0.05),0.85,IF(AND(B23&gt;=43,B23&lt;83,B26&lt;23,B19&gt;=25,B14&gt;=6.5),0.87,IF(AND(B23&gt;=58,B23&lt;83,B26&lt;8,B19&gt;=13,B14&lt;6.5),0.89,IF(AND(B23&gt;=88,B19&gt;=83,B21&lt;1.5),0.89,IF(AND(B23&gt;=48,B23&lt;83,B26&lt;23,B19&lt;13,B21&lt;17.5),0.91,IF(AND(B23&gt;=28,B23&lt;43,B26&gt;=3,B26&lt;12,B14&lt;6.5,B28&gt;=5.5),0.93,IF(AND(B23&gt;=83,B19&lt;70,B21&gt;=1.5,B25&gt;=8,B20&gt;=6.5),0.94,IF(AND(B23&gt;=58,B23&lt;83,B26&gt;=8,B26&lt;13,B19&gt;=13,B14&lt;6.5),0.98,IF(AND(B23&gt;=43,B23&lt;83,B26&lt;23,B19&gt;=13,B19&lt;25,B14&gt;=6.5),1,IF(AND(B23&gt;=43,B23&lt;58,B26&lt;23,B19&gt;=13,B14&lt;6.5,B25&gt;=4,B20&lt;7.5,B17&lt;0.05),1.03,IF(AND(B23&gt;=28,B23&lt;43,B26&gt;=12,B18&gt;=10),1.05,IF(AND(B23&gt;=83,B23&lt;88,B21&lt;1.5,B22&lt;40),1.09,IF(AND(B23&gt;=83,B19&lt;70,B21&gt;=1.5,B25&gt;=8,B20&lt;6.5),1.17,IF(AND(B23&gt;=83,B19&gt;=70,B21&gt;=1.5,B20&lt;11),1.29,IF(AND(B23&gt;=83,B19&lt;70,B21&gt;=1.5,B25&lt;8),1.31,IF(AND(B23&gt;=43,B23&lt;83,B26&gt;=23),1.38,IF(AND(B23&gt;=83,B19&gt;=70,B21&gt;=1.5,B20&gt;=11),1.57,""))))))))))))))))))))))))))))))))))))))))))))))</f>
        <v>0.89</v>
      </c>
      <c r="C70" s="13">
        <f t="shared" ref="C70:AX70" si="4">IF(AND(C23&lt;3),0.04,IF(AND(C23&gt;=3,C23&lt;13,C28&lt;0.25,C17&lt;0.5,C24&lt;2),0.15,IF(AND(C23&gt;=3,C23&lt;13,C26&lt;5,C28&gt;=0.25,C18&lt;0.25),0.29,IF(AND(C23&gt;=43,C23&lt;58,C26&lt;23,C19&gt;=13,C21&lt;0.25,C14&lt;6.5,C25&lt;4),0.32,IF(AND(C23&gt;=3,C23&lt;13,C28&lt;0.25,C17&lt;0.5,C24&gt;=2),0.32,IF(AND(C23&gt;=13,C23&lt;28,C26&gt;=10,C26&lt;17),0.35,IF(AND(C23&gt;=3,C23&lt;13,C21&gt;=0.75,C28&gt;=0.25,C18&gt;=0.25),0.36,IF(AND(C23&gt;=13,C23&lt;43,C26&lt;3,C21&lt;7,C20&lt;1.5),0.39,IF(AND(C23&gt;=13,C23&lt;43,C26&lt;3,C21&lt;7,C25&lt;4,C20&gt;=1.5),0.43,IF(AND(C23&gt;=3,C23&lt;13,C21&lt;0.75,C28&gt;=0.25,C18&gt;=0.25),0.49,IF(AND(C23&gt;=3,C23&lt;13,C26&gt;=5,C28&gt;=0.25,C18&lt;0.25),0.52,IF(AND(C23&gt;=48,C23&lt;83,C26&lt;23,C19&lt;13,C21&gt;=17.5),0.53,IF(AND(C23&gt;=13,C23&lt;43,C26&lt;3,C21&lt;7,C25&gt;=4,C20&gt;=1.5),0.56,IF(AND(C23&gt;=28,C23&lt;43,C26&gt;=3,C26&lt;12,C20&gt;=0.75,C28&lt;5.5),0.56,IF(AND(C23&gt;=13,C23&lt;28,C26&gt;=3,C26&lt;10),0.59,IF(AND(C23&gt;=88,C19&lt;83,C21&lt;1.5),0.61,IF(AND(C23&gt;=28,C23&lt;43,C26&gt;=3,C26&lt;12,C14&gt;=6.5,C28&gt;=5.5),0.63,IF(AND(C23&gt;=13,C23&lt;28,C26&gt;=17),0.64,IF(AND(C23&gt;=28,C23&lt;43,C26&gt;=3,C26&lt;12,C20&lt;0.75,C28&lt;5.5),0.66,IF(AND(C23&gt;=43,C23&lt;58,C26&lt;23,C19&gt;=13,C21&gt;=0.25,C14&lt;6.5,C25&lt;4),0.67,IF(AND(C23&gt;=3,C23&lt;13,C28&lt;0.25,C17&gt;=0.5),0.68,IF(AND(C23&gt;=43,C23&lt;58,C26&lt;23,C19&gt;=13,C14&lt;6.5,C25&gt;=4,C20&gt;=7.5,C17&lt;0.05),0.68,IF(AND(C23&gt;=83,C23&lt;88,C21&lt;1.5,C22&gt;=40),0.68,IF(AND(C23&gt;=58,C23&lt;83,C26&gt;=13,C26&lt;23,C19&gt;=13,C14&lt;6.5),0.7,IF(AND(C23&gt;=43,C23&lt;48,C26&lt;23,C19&lt;13,C21&gt;=17.5),0.71,IF(AND(C23&gt;=43,C23&lt;58,C26&lt;23,C19&gt;=13,C19&lt;34,C14&lt;6.5,C25&gt;=4,C17&gt;=0.05),0.71,IF(AND(C23&gt;=43,C23&lt;48,C26&lt;23,C19&lt;13,C21&lt;17.5),0.72,IF(AND(C23&gt;=13,C23&lt;43,C26&lt;3,C21&gt;=7),0.79,IF(AND(C23&gt;=28,C23&lt;43,C26&gt;=12,C18&lt;10),0.81,IF(AND(C23&gt;=43,C23&lt;58,C26&lt;23,C19&gt;=34,C14&lt;6.5,C25&gt;=4,C17&gt;=0.05),0.85,IF(AND(C23&gt;=43,C23&lt;83,C26&lt;23,C19&gt;=25,C14&gt;=6.5),0.87,IF(AND(C23&gt;=58,C23&lt;83,C26&lt;8,C19&gt;=13,C14&lt;6.5),0.89,IF(AND(C23&gt;=88,C19&gt;=83,C21&lt;1.5),0.89,IF(AND(C23&gt;=48,C23&lt;83,C26&lt;23,C19&lt;13,C21&lt;17.5),0.91,IF(AND(C23&gt;=28,C23&lt;43,C26&gt;=3,C26&lt;12,C14&lt;6.5,C28&gt;=5.5),0.93,IF(AND(C23&gt;=83,C19&lt;70,C21&gt;=1.5,C25&gt;=8,C20&gt;=6.5),0.94,IF(AND(C23&gt;=58,C23&lt;83,C26&gt;=8,C26&lt;13,C19&gt;=13,C14&lt;6.5),0.98,IF(AND(C23&gt;=43,C23&lt;83,C26&lt;23,C19&gt;=13,C19&lt;25,C14&gt;=6.5),1,IF(AND(C23&gt;=43,C23&lt;58,C26&lt;23,C19&gt;=13,C14&lt;6.5,C25&gt;=4,C20&lt;7.5,C17&lt;0.05),1.03,IF(AND(C23&gt;=28,C23&lt;43,C26&gt;=12,C18&gt;=10),1.05,IF(AND(C23&gt;=83,C23&lt;88,C21&lt;1.5,C22&lt;40),1.09,IF(AND(C23&gt;=83,C19&lt;70,C21&gt;=1.5,C25&gt;=8,C20&lt;6.5),1.17,IF(AND(C23&gt;=83,C19&gt;=70,C21&gt;=1.5,C20&lt;11),1.29,IF(AND(C23&gt;=83,C19&lt;70,C21&gt;=1.5,C25&lt;8),1.31,IF(AND(C23&gt;=43,C23&lt;83,C26&gt;=23),1.38,IF(AND(C23&gt;=83,C19&gt;=70,C21&gt;=1.5,C20&gt;=11),1.57,""))))))))))))))))))))))))))))))))))))))))))))))</f>
        <v>0.39</v>
      </c>
      <c r="D70" s="13">
        <f t="shared" si="4"/>
        <v>1.05</v>
      </c>
      <c r="E70" s="13">
        <f t="shared" si="4"/>
        <v>1.03</v>
      </c>
      <c r="F70" s="13">
        <f t="shared" si="4"/>
        <v>0.66</v>
      </c>
      <c r="G70" s="13">
        <f t="shared" si="4"/>
        <v>0.64</v>
      </c>
      <c r="H70" s="13">
        <f t="shared" si="4"/>
        <v>0.85</v>
      </c>
      <c r="I70" s="13">
        <f t="shared" si="4"/>
        <v>1.38</v>
      </c>
      <c r="J70" s="13">
        <f t="shared" si="4"/>
        <v>0.7</v>
      </c>
      <c r="K70" s="13">
        <f t="shared" si="4"/>
        <v>0.04</v>
      </c>
      <c r="L70" s="13">
        <f t="shared" si="4"/>
        <v>0.04</v>
      </c>
      <c r="M70" s="13">
        <f t="shared" si="4"/>
        <v>0.04</v>
      </c>
      <c r="N70" s="13">
        <f t="shared" si="4"/>
        <v>0.04</v>
      </c>
      <c r="O70" s="13">
        <f t="shared" si="4"/>
        <v>0.04</v>
      </c>
      <c r="P70" s="13">
        <f t="shared" si="4"/>
        <v>0.04</v>
      </c>
      <c r="Q70" s="13">
        <f t="shared" si="4"/>
        <v>0.04</v>
      </c>
      <c r="R70" s="13">
        <f t="shared" si="4"/>
        <v>0.04</v>
      </c>
      <c r="S70" s="13">
        <f t="shared" si="4"/>
        <v>0.04</v>
      </c>
      <c r="T70" s="13">
        <f t="shared" si="4"/>
        <v>0.04</v>
      </c>
      <c r="U70" s="13">
        <f t="shared" si="4"/>
        <v>0.04</v>
      </c>
      <c r="V70" s="13">
        <f t="shared" si="4"/>
        <v>0.04</v>
      </c>
      <c r="W70" s="13">
        <f t="shared" si="4"/>
        <v>0.04</v>
      </c>
      <c r="X70" s="13">
        <f t="shared" si="4"/>
        <v>0.04</v>
      </c>
      <c r="Y70" s="13">
        <f t="shared" si="4"/>
        <v>0.04</v>
      </c>
      <c r="Z70" s="13">
        <f t="shared" si="4"/>
        <v>0.04</v>
      </c>
      <c r="AA70" s="13">
        <f t="shared" si="4"/>
        <v>0.04</v>
      </c>
      <c r="AB70" s="13">
        <f t="shared" si="4"/>
        <v>0.04</v>
      </c>
      <c r="AC70" s="13">
        <f t="shared" si="4"/>
        <v>0.04</v>
      </c>
      <c r="AD70" s="13">
        <f t="shared" si="4"/>
        <v>0.04</v>
      </c>
      <c r="AE70" s="13">
        <f t="shared" si="4"/>
        <v>0.04</v>
      </c>
      <c r="AF70" s="13">
        <f t="shared" si="4"/>
        <v>0.04</v>
      </c>
      <c r="AG70" s="13">
        <f t="shared" si="4"/>
        <v>0.04</v>
      </c>
      <c r="AH70" s="13">
        <f t="shared" si="4"/>
        <v>0.04</v>
      </c>
      <c r="AI70" s="13">
        <f t="shared" si="4"/>
        <v>0.04</v>
      </c>
      <c r="AJ70" s="13">
        <f t="shared" si="4"/>
        <v>0.04</v>
      </c>
      <c r="AK70" s="13">
        <f t="shared" si="4"/>
        <v>0.04</v>
      </c>
      <c r="AL70" s="13">
        <f t="shared" si="4"/>
        <v>0.04</v>
      </c>
      <c r="AM70" s="13">
        <f t="shared" si="4"/>
        <v>0.04</v>
      </c>
      <c r="AN70" s="13">
        <f t="shared" si="4"/>
        <v>0.04</v>
      </c>
      <c r="AO70" s="13">
        <f t="shared" si="4"/>
        <v>0.04</v>
      </c>
      <c r="AP70" s="13">
        <f t="shared" si="4"/>
        <v>0.04</v>
      </c>
      <c r="AQ70" s="13">
        <f t="shared" si="4"/>
        <v>0.04</v>
      </c>
      <c r="AR70" s="13">
        <f t="shared" si="4"/>
        <v>0.04</v>
      </c>
      <c r="AS70" s="13">
        <f t="shared" si="4"/>
        <v>0.04</v>
      </c>
      <c r="AT70" s="13">
        <f t="shared" si="4"/>
        <v>0.04</v>
      </c>
      <c r="AU70" s="13">
        <f t="shared" si="4"/>
        <v>0.04</v>
      </c>
      <c r="AV70" s="13">
        <f t="shared" si="4"/>
        <v>0.04</v>
      </c>
      <c r="AW70" s="13">
        <f t="shared" si="4"/>
        <v>0.04</v>
      </c>
      <c r="AX70" s="13">
        <f t="shared" si="4"/>
        <v>0.04</v>
      </c>
    </row>
    <row r="71" spans="1:50" x14ac:dyDescent="0.35">
      <c r="A71" s="1" t="s">
        <v>36</v>
      </c>
      <c r="B71" s="13">
        <f>IF(AND(B23&lt;6,B21&lt;0.5,B20&lt;0.25),0.0083,IF(AND(B23&gt;=6,B23&lt;38,B21&lt;6.5,B20&gt;=0.25,B26&gt;=1,B19&lt;8,B28&gt;=1.5,B18&gt;=8.5),0.1002,IF(AND(B23&gt;=6,B23&lt;38,B21&lt;0.25,B20&lt;0.25,B19&lt;20),0.1735,IF(AND(B23&lt;6,B21&lt;0.5,B20&gt;=0.25),0.2255,IF(AND(B23&gt;=6,B23&lt;38,B21&gt;=0.25,B20&lt;0.25,B26&lt;8,B18&gt;=1.5),0.2926,IF(AND(B23&lt;6,B21&gt;=0.5),0.3069,IF(AND(B23&gt;=6,B23&lt;38,B21&lt;6.5,B20&gt;=0.25,B26&gt;=1,B19&lt;8,B28&gt;=1.5,B16&lt;4.5,B18&lt;8.5),0.3342,IF(AND(B23&gt;=6,B23&lt;38,B21&lt;6.5,B20&gt;=0.25,B26&gt;=1,B19&gt;=8,B14&lt;7,B27&gt;=3),0.3446,IF(AND(B23&gt;=6,B23&lt;38,B21&lt;0.25,B20&lt;0.25,B19&gt;=20),0.3592,IF(AND(B23&gt;=6,B23&lt;38,B21&lt;6.5,B20&gt;=0.25,B26&gt;=1,B19&lt;8,B28&lt;1.5,B22&lt;6,B25&lt;5),0.3654,IF(AND(B23&gt;=38,B23&lt;58,B14&gt;=0.3,B14&lt;0.75,B24&lt;4),0.3977,IF(AND(B23&gt;=38,B23&lt;58,B26&lt;3,B14&lt;0.05),0.4048,IF(AND(B23&gt;=38,B23&lt;58,B26&gt;=10,B14&lt;0.05),0.4636,IF(AND(B23&gt;=6,B23&lt;28,B21&gt;=7.5,B20&gt;=0.25),0.4794,IF(AND(B23&gt;=6,B23&lt;38,B21&lt;6.5,B20&gt;=0.25,B26&gt;=1,B19&lt;8,B28&gt;=1.5,B16&gt;=4.5,B18&lt;8.5),0.4936,IF(AND(B23&gt;=6,B23&lt;38,B21&lt;6.5,B20&gt;=0.25,B26&gt;=1,B19&gt;=8,B14&lt;7,B27&lt;3),0.5065,IF(AND(B23&gt;=6,B23&lt;38,B21&lt;6.5,B20&gt;=0.25,B26&gt;=1,B19&lt;8,B28&lt;1.5,B22&gt;=6,B25&lt;5),0.5212,IF(AND(B23&gt;=6,B23&lt;38,B21&gt;=0.25,B20&lt;0.25,B26&gt;=8,B18&gt;=1.5),0.5236,IF(AND(B23&gt;=6,B23&lt;38,B21&lt;6.5,B20&gt;=0.25,B26&gt;=1,B19&lt;8,B28&lt;1.5,B25&gt;=5),0.5505,IF(AND(B23&gt;=6,B23&lt;38,B21&gt;=0.25,B20&lt;0.25,B18&lt;1.5),0.5537,IF(AND(B23&gt;=93,B21&lt;4),0.5796,IF(AND(B23&gt;=6,B23&lt;38,B21&lt;6.5,B20&gt;=0.25,B26&gt;=1,B19&gt;=8,B14&gt;=7),0.6065,IF(AND(B23&gt;=6,B23&lt;38,B21&lt;6.5,B20&gt;=0.25,B26&lt;1),0.6519,IF(AND(B23&gt;=38,B23&lt;58,B19&lt;20,B14&gt;=0.75,B24&lt;4,B22&lt;0.75),0.6836,IF(AND(B23&gt;=28,B23&lt;38,B21&gt;=6.5,B20&gt;=0.25,B22&gt;=3.5),0.6845,IF(AND(B23&gt;=38,B23&lt;58,B14&gt;=0.75,B24&lt;4,B22&gt;=0.75),0.6956,IF(AND(B23&gt;=38,B23&lt;58,B21&lt;12.5,B19&lt;28,B28&gt;=1.5,B14&gt;=0.3,B24&gt;=4),0.7066,IF(AND(B23&gt;=58,B23&lt;83,B21&gt;=4,B20&gt;=4.5,B26&lt;23,B16&lt;2.5),0.7163,IF(AND(B23&gt;=38,B23&lt;58,B26&gt;=3,B26&lt;10,B14&lt;0.05),0.7446,IF(AND(B23&gt;=58,B23&lt;83,B21&lt;4,B20&gt;=4.5,B26&lt;23,B16&lt;2.5,B25&gt;=6),0.7696,IF(AND(B23&gt;=6,B23&lt;28,B21&gt;=6.5,B21&lt;7.5,B20&gt;=0.25),0.8207,IF(AND(B23&gt;=38,B23&lt;58,B19&gt;=20,B14&gt;=0.75,B24&lt;4,B22&lt;0.75),0.8286,IF(AND(B23&gt;=38,B23&lt;58,B21&lt;12.5,B19&gt;=28,B28&gt;=1.5,B14&gt;=0.3,B24&gt;=4),0.8367,IF(AND(B23&gt;=83,B23&lt;93,B21&lt;4,B16&gt;=0.5),0.8608,IF(AND(B23&gt;=28,B23&lt;38,B21&gt;=6.5,B20&gt;=0.25,B22&lt;3.5),0.8697,IF(AND(B23&gt;=83,B23&lt;93,B21&lt;4,B28&lt;0.5,B16&lt;0.5),0.8861,IF(AND(B23&gt;=58,B23&lt;83,B20&lt;4.5,B26&lt;23,B16&lt;2.5),0.914,IF(AND(B23&gt;=58,B23&lt;83,B21&lt;4,B20&gt;=4.5,B26&lt;23,B16&lt;2.5,B25&lt;6),0.9413,IF(AND(B23&gt;=58,B23&lt;83,B20&lt;6,B26&lt;23,B16&gt;=2.5,B16&lt;25),0.9554,IF(AND(B23&gt;=83,B21&gt;=4,B28&gt;=15,B24&lt;7),1.0296,IF(AND(B23&gt;=38,B23&lt;58,B21&lt;12.5,B28&lt;1.5,B14&gt;=0.3,B24&gt;=4),1.0492,IF(AND(B23&gt;=38,B23&lt;58,B21&gt;=12.5,B14&gt;=0.3,B24&gt;=4),1.0527,IF(AND(B23&gt;=38,B23&lt;58,B14&gt;=0.05,B14&lt;0.3),1.079,IF(AND(B23&gt;=83,B23&lt;93,B21&lt;4,B28&gt;=0.5,B16&lt;0.5),1.1539,IF(AND(B23&gt;=58,B23&lt;83,B26&gt;=23,B16&lt;25),1.1666,IF(AND(B23&gt;=83,B21&gt;=4,B24&gt;=7),1.1734,IF(AND(B23&gt;=58,B23&lt;83,B20&gt;=6,B26&lt;23,B16&gt;=2.5,B16&lt;25),1.2029,IF(AND(B23&gt;=83,B21&gt;=21.5,B28&lt;15,B24&lt;7,B22&lt;12),1.2051,IF(AND(B23&gt;=83,B21&gt;=4,B21&lt;21.5,B28&lt;15,B24&lt;7,B22&lt;12),1.3225,IF(AND(B23&gt;=83,B21&gt;=4,B28&lt;15,B24&lt;7,B22&gt;=12),1.4714,IF(AND(B23&gt;=58,B23&lt;83,B16&gt;=25),1.5708,"")))))))))))))))))))))))))))))))))))))))))))))))))))</f>
        <v>0.91400000000000003</v>
      </c>
      <c r="C71" s="13">
        <f t="shared" ref="C71:AX71" si="5">IF(AND(C23&lt;6,C21&lt;0.5,C20&lt;0.25),0.0083,IF(AND(C23&gt;=6,C23&lt;38,C21&lt;6.5,C20&gt;=0.25,C26&gt;=1,C19&lt;8,C28&gt;=1.5,C18&gt;=8.5),0.1002,IF(AND(C23&gt;=6,C23&lt;38,C21&lt;0.25,C20&lt;0.25,C19&lt;20),0.1735,IF(AND(C23&lt;6,C21&lt;0.5,C20&gt;=0.25),0.2255,IF(AND(C23&gt;=6,C23&lt;38,C21&gt;=0.25,C20&lt;0.25,C26&lt;8,C18&gt;=1.5),0.2926,IF(AND(C23&lt;6,C21&gt;=0.5),0.3069,IF(AND(C23&gt;=6,C23&lt;38,C21&lt;6.5,C20&gt;=0.25,C26&gt;=1,C19&lt;8,C28&gt;=1.5,C16&lt;4.5,C18&lt;8.5),0.3342,IF(AND(C23&gt;=6,C23&lt;38,C21&lt;6.5,C20&gt;=0.25,C26&gt;=1,C19&gt;=8,C14&lt;7,C27&gt;=3),0.3446,IF(AND(C23&gt;=6,C23&lt;38,C21&lt;0.25,C20&lt;0.25,C19&gt;=20),0.3592,IF(AND(C23&gt;=6,C23&lt;38,C21&lt;6.5,C20&gt;=0.25,C26&gt;=1,C19&lt;8,C28&lt;1.5,C22&lt;6,C25&lt;5),0.3654,IF(AND(C23&gt;=38,C23&lt;58,C14&gt;=0.3,C14&lt;0.75,C24&lt;4),0.3977,IF(AND(C23&gt;=38,C23&lt;58,C26&lt;3,C14&lt;0.05),0.4048,IF(AND(C23&gt;=38,C23&lt;58,C26&gt;=10,C14&lt;0.05),0.4636,IF(AND(C23&gt;=6,C23&lt;28,C21&gt;=7.5,C20&gt;=0.25),0.4794,IF(AND(C23&gt;=6,C23&lt;38,C21&lt;6.5,C20&gt;=0.25,C26&gt;=1,C19&lt;8,C28&gt;=1.5,C16&gt;=4.5,C18&lt;8.5),0.4936,IF(AND(C23&gt;=6,C23&lt;38,C21&lt;6.5,C20&gt;=0.25,C26&gt;=1,C19&gt;=8,C14&lt;7,C27&lt;3),0.5065,IF(AND(C23&gt;=6,C23&lt;38,C21&lt;6.5,C20&gt;=0.25,C26&gt;=1,C19&lt;8,C28&lt;1.5,C22&gt;=6,C25&lt;5),0.5212,IF(AND(C23&gt;=6,C23&lt;38,C21&gt;=0.25,C20&lt;0.25,C26&gt;=8,C18&gt;=1.5),0.5236,IF(AND(C23&gt;=6,C23&lt;38,C21&lt;6.5,C20&gt;=0.25,C26&gt;=1,C19&lt;8,C28&lt;1.5,C25&gt;=5),0.5505,IF(AND(C23&gt;=6,C23&lt;38,C21&gt;=0.25,C20&lt;0.25,C18&lt;1.5),0.5537,IF(AND(C23&gt;=93,C21&lt;4),0.5796,IF(AND(C23&gt;=6,C23&lt;38,C21&lt;6.5,C20&gt;=0.25,C26&gt;=1,C19&gt;=8,C14&gt;=7),0.6065,IF(AND(C23&gt;=6,C23&lt;38,C21&lt;6.5,C20&gt;=0.25,C26&lt;1),0.6519,IF(AND(C23&gt;=38,C23&lt;58,C19&lt;20,C14&gt;=0.75,C24&lt;4,C22&lt;0.75),0.6836,IF(AND(C23&gt;=28,C23&lt;38,C21&gt;=6.5,C20&gt;=0.25,C22&gt;=3.5),0.6845,IF(AND(C23&gt;=38,C23&lt;58,C14&gt;=0.75,C24&lt;4,C22&gt;=0.75),0.6956,IF(AND(C23&gt;=38,C23&lt;58,C21&lt;12.5,C19&lt;28,C28&gt;=1.5,C14&gt;=0.3,C24&gt;=4),0.7066,IF(AND(C23&gt;=58,C23&lt;83,C21&gt;=4,C20&gt;=4.5,C26&lt;23,C16&lt;2.5),0.7163,IF(AND(C23&gt;=38,C23&lt;58,C26&gt;=3,C26&lt;10,C14&lt;0.05),0.7446,IF(AND(C23&gt;=58,C23&lt;83,C21&lt;4,C20&gt;=4.5,C26&lt;23,C16&lt;2.5,C25&gt;=6),0.7696,IF(AND(C23&gt;=6,C23&lt;28,C21&gt;=6.5,C21&lt;7.5,C20&gt;=0.25),0.8207,IF(AND(C23&gt;=38,C23&lt;58,C19&gt;=20,C14&gt;=0.75,C24&lt;4,C22&lt;0.75),0.8286,IF(AND(C23&gt;=38,C23&lt;58,C21&lt;12.5,C19&gt;=28,C28&gt;=1.5,C14&gt;=0.3,C24&gt;=4),0.8367,IF(AND(C23&gt;=83,C23&lt;93,C21&lt;4,C16&gt;=0.5),0.8608,IF(AND(C23&gt;=28,C23&lt;38,C21&gt;=6.5,C20&gt;=0.25,C22&lt;3.5),0.8697,IF(AND(C23&gt;=83,C23&lt;93,C21&lt;4,C28&lt;0.5,C16&lt;0.5),0.8861,IF(AND(C23&gt;=58,C23&lt;83,C20&lt;4.5,C26&lt;23,C16&lt;2.5),0.914,IF(AND(C23&gt;=58,C23&lt;83,C21&lt;4,C20&gt;=4.5,C26&lt;23,C16&lt;2.5,C25&lt;6),0.9413,IF(AND(C23&gt;=58,C23&lt;83,C20&lt;6,C26&lt;23,C16&gt;=2.5,C16&lt;25),0.9554,IF(AND(C23&gt;=83,C21&gt;=4,C28&gt;=15,C24&lt;7),1.0296,IF(AND(C23&gt;=38,C23&lt;58,C21&lt;12.5,C28&lt;1.5,C14&gt;=0.3,C24&gt;=4),1.0492,IF(AND(C23&gt;=38,C23&lt;58,C21&gt;=12.5,C14&gt;=0.3,C24&gt;=4),1.0527,IF(AND(C23&gt;=38,C23&lt;58,C14&gt;=0.05,C14&lt;0.3),1.079,IF(AND(C23&gt;=83,C23&lt;93,C21&lt;4,C28&gt;=0.5,C16&lt;0.5),1.1539,IF(AND(C23&gt;=58,C23&lt;83,C26&gt;=23,C16&lt;25),1.1666,IF(AND(C23&gt;=83,C21&gt;=4,C24&gt;=7),1.1734,IF(AND(C23&gt;=58,C23&lt;83,C20&gt;=6,C26&lt;23,C16&gt;=2.5,C16&lt;25),1.2029,IF(AND(C23&gt;=83,C21&gt;=21.5,C28&lt;15,C24&lt;7,C22&lt;12),1.2051,IF(AND(C23&gt;=83,C21&gt;=4,C21&lt;21.5,C28&lt;15,C24&lt;7,C22&lt;12),1.3225,IF(AND(C23&gt;=83,C21&gt;=4,C28&lt;15,C24&lt;7,C22&gt;=12),1.4714,IF(AND(C23&gt;=58,C23&lt;83,C16&gt;=25),1.5708,"")))))))))))))))))))))))))))))))))))))))))))))))))))</f>
        <v>0.35920000000000002</v>
      </c>
      <c r="D71" s="13">
        <f t="shared" si="5"/>
        <v>1.079</v>
      </c>
      <c r="E71" s="13">
        <f t="shared" si="5"/>
        <v>1.079</v>
      </c>
      <c r="F71" s="13">
        <f t="shared" si="5"/>
        <v>0.6956</v>
      </c>
      <c r="G71" s="13">
        <f t="shared" si="5"/>
        <v>0.55369999999999997</v>
      </c>
      <c r="H71" s="13">
        <f t="shared" si="5"/>
        <v>0.8286</v>
      </c>
      <c r="I71" s="13">
        <f t="shared" si="5"/>
        <v>1.1666000000000001</v>
      </c>
      <c r="J71" s="13">
        <f t="shared" si="5"/>
        <v>0.91400000000000003</v>
      </c>
      <c r="K71" s="13">
        <f t="shared" si="5"/>
        <v>8.3000000000000001E-3</v>
      </c>
      <c r="L71" s="13">
        <f t="shared" si="5"/>
        <v>8.3000000000000001E-3</v>
      </c>
      <c r="M71" s="13">
        <f t="shared" si="5"/>
        <v>8.3000000000000001E-3</v>
      </c>
      <c r="N71" s="13">
        <f t="shared" si="5"/>
        <v>8.3000000000000001E-3</v>
      </c>
      <c r="O71" s="13">
        <f t="shared" si="5"/>
        <v>8.3000000000000001E-3</v>
      </c>
      <c r="P71" s="13">
        <f t="shared" si="5"/>
        <v>8.3000000000000001E-3</v>
      </c>
      <c r="Q71" s="13">
        <f t="shared" si="5"/>
        <v>8.3000000000000001E-3</v>
      </c>
      <c r="R71" s="13">
        <f t="shared" si="5"/>
        <v>8.3000000000000001E-3</v>
      </c>
      <c r="S71" s="13">
        <f t="shared" si="5"/>
        <v>8.3000000000000001E-3</v>
      </c>
      <c r="T71" s="13">
        <f t="shared" si="5"/>
        <v>8.3000000000000001E-3</v>
      </c>
      <c r="U71" s="13">
        <f t="shared" si="5"/>
        <v>8.3000000000000001E-3</v>
      </c>
      <c r="V71" s="13">
        <f t="shared" si="5"/>
        <v>8.3000000000000001E-3</v>
      </c>
      <c r="W71" s="13">
        <f t="shared" si="5"/>
        <v>8.3000000000000001E-3</v>
      </c>
      <c r="X71" s="13">
        <f t="shared" si="5"/>
        <v>8.3000000000000001E-3</v>
      </c>
      <c r="Y71" s="13">
        <f t="shared" si="5"/>
        <v>8.3000000000000001E-3</v>
      </c>
      <c r="Z71" s="13">
        <f t="shared" si="5"/>
        <v>8.3000000000000001E-3</v>
      </c>
      <c r="AA71" s="13">
        <f t="shared" si="5"/>
        <v>8.3000000000000001E-3</v>
      </c>
      <c r="AB71" s="13">
        <f t="shared" si="5"/>
        <v>8.3000000000000001E-3</v>
      </c>
      <c r="AC71" s="13">
        <f t="shared" si="5"/>
        <v>8.3000000000000001E-3</v>
      </c>
      <c r="AD71" s="13">
        <f t="shared" si="5"/>
        <v>8.3000000000000001E-3</v>
      </c>
      <c r="AE71" s="13">
        <f t="shared" si="5"/>
        <v>8.3000000000000001E-3</v>
      </c>
      <c r="AF71" s="13">
        <f t="shared" si="5"/>
        <v>8.3000000000000001E-3</v>
      </c>
      <c r="AG71" s="13">
        <f t="shared" si="5"/>
        <v>8.3000000000000001E-3</v>
      </c>
      <c r="AH71" s="13">
        <f t="shared" si="5"/>
        <v>8.3000000000000001E-3</v>
      </c>
      <c r="AI71" s="13">
        <f t="shared" si="5"/>
        <v>8.3000000000000001E-3</v>
      </c>
      <c r="AJ71" s="13">
        <f t="shared" si="5"/>
        <v>8.3000000000000001E-3</v>
      </c>
      <c r="AK71" s="13">
        <f t="shared" si="5"/>
        <v>8.3000000000000001E-3</v>
      </c>
      <c r="AL71" s="13">
        <f t="shared" si="5"/>
        <v>8.3000000000000001E-3</v>
      </c>
      <c r="AM71" s="13">
        <f t="shared" si="5"/>
        <v>8.3000000000000001E-3</v>
      </c>
      <c r="AN71" s="13">
        <f t="shared" si="5"/>
        <v>8.3000000000000001E-3</v>
      </c>
      <c r="AO71" s="13">
        <f t="shared" si="5"/>
        <v>8.3000000000000001E-3</v>
      </c>
      <c r="AP71" s="13">
        <f t="shared" si="5"/>
        <v>8.3000000000000001E-3</v>
      </c>
      <c r="AQ71" s="13">
        <f t="shared" si="5"/>
        <v>8.3000000000000001E-3</v>
      </c>
      <c r="AR71" s="13">
        <f t="shared" si="5"/>
        <v>8.3000000000000001E-3</v>
      </c>
      <c r="AS71" s="13">
        <f t="shared" si="5"/>
        <v>8.3000000000000001E-3</v>
      </c>
      <c r="AT71" s="13">
        <f t="shared" si="5"/>
        <v>8.3000000000000001E-3</v>
      </c>
      <c r="AU71" s="13">
        <f t="shared" si="5"/>
        <v>8.3000000000000001E-3</v>
      </c>
      <c r="AV71" s="13">
        <f t="shared" si="5"/>
        <v>8.3000000000000001E-3</v>
      </c>
      <c r="AW71" s="13">
        <f t="shared" si="5"/>
        <v>8.3000000000000001E-3</v>
      </c>
      <c r="AX71" s="13">
        <f t="shared" si="5"/>
        <v>8.3000000000000001E-3</v>
      </c>
    </row>
    <row r="72" spans="1:50" x14ac:dyDescent="0.35">
      <c r="A72" s="1" t="s">
        <v>37</v>
      </c>
      <c r="B72" s="13">
        <f>IF(AND(B23&lt;3),0,IF(AND(B23&gt;=3,B23&lt;10,B19&lt;2,B27&lt;2),0.075,IF(AND(B23&gt;=93,B26&lt;11,B28&lt;9.5,B18&lt;37.5),0.226,IF(AND(B23&gt;=3,B23&lt;10,B19&gt;=2,B18&lt;0.75,B27&lt;2),0.234,IF(AND(B23&gt;=3,B23&lt;10,B16&gt;=0.25,B27&gt;=2),0.272,IF(AND(B23&gt;=10,B23&lt;43,B26&lt;1,B28&lt;0.5),0.291,IF(AND(B23&gt;=10,B23&lt;43,B26&lt;12,B28&gt;=0.5,B20&lt;5.5,B25&gt;=9),0.322,IF(AND(B23&gt;=3,B23&lt;10,B16&lt;0.25,B27&gt;=2,B27&lt;5),0.373,IF(AND(B23&gt;=10,B23&lt;43,B26&gt;=10,B26&lt;12,B28&gt;=0.5,B20&lt;5.5,B25&lt;9),0.393,IF(AND(B23&gt;=10,B23&lt;23,B26&gt;=1,B28&lt;0.5,B19&gt;=3.5),0.406,IF(AND(B23&gt;=43,B26&lt;11,B18&gt;=37.5),0.41,IF(AND(B23&gt;=3,B23&lt;10,B19&gt;=2,B18&gt;=0.75,B27&lt;2),0.423,IF(AND(B23&gt;=10,B23&lt;43,B26&lt;10,B28&gt;=0.5,B28&lt;4.5,B20&lt;2.5,B25&lt;9,B17&lt;0.5),0.482,IF(AND(B23&gt;=10,B23&lt;43,B26&gt;=12,B28&gt;=0.5,B20&lt;5.5,B16&lt;0.05),0.522,IF(AND(B23&gt;=10,B23&lt;43,B28&gt;=0.5,B18&gt;=3.5,B20&gt;=5.5),0.524,IF(AND(B23&gt;=43,B23&lt;93,B26&lt;11,B28&lt;9.5,B19&lt;1.5,B18&lt;37.5),0.546,IF(AND(B23&gt;=10,B23&lt;43,B26&lt;10,B28&gt;=4.5,B20&lt;5.5,B25&lt;9),0.548,IF(AND(B23&gt;=10,B23&lt;43,B26&lt;10,B28&gt;=0.5,B28&lt;4.5,B20&lt;2.5,B25&lt;9,B27&gt;=1,B14&lt;4.5,B17&gt;=0.5),0.55,IF(AND(B23&gt;=53,B23&lt;93,B26&lt;11,B28&gt;=7.5,B28&lt;9.5,B19&gt;=1.5,B18&lt;37.5,B24&lt;5),0.58,IF(AND(B23&gt;=53,B23&lt;93,B26&lt;2,B28&lt;7.5,B19&gt;=1.5,B18&lt;37.5,B20&gt;=3,B25&lt;10,B24&lt;5),0.58,IF(AND(B23&gt;=23,B23&lt;43,B26&gt;=1,B28&lt;0.5),0.583,IF(AND(B23&gt;=3,B23&lt;10,B16&lt;0.25,B27&gt;=5),0.604,IF(AND(B23&gt;=43,B23&lt;53,B26&lt;11,B28&lt;9.5,B19&gt;=1.5,B18&lt;4,B24&lt;5),0.645,IF(AND(B23&gt;=10,B23&lt;43,B26&lt;10,B28&gt;=0.5,B28&lt;4.5,B20&gt;=2.5,B20&lt;5.5,B25&lt;9,B27&gt;=1),0.671,IF(AND(B23&gt;=10,B23&lt;23,B26&gt;=1,B28&lt;0.5,B19&lt;3.5),0.685,IF(AND(B23&gt;=43,B26&gt;=11,B16&lt;0.05,B14&lt;0.5),0.694,IF(AND(B23&gt;=10,B23&lt;43,B26&lt;10,B28&gt;=0.5,B28&lt;4.5,B20&lt;2.5,B25&lt;9,B27&lt;1,B17&gt;=0.5),0.736,IF(AND(B23&gt;=53,B23&lt;93,B26&gt;=2,B26&lt;11,B28&lt;7.5,B19&gt;=1.5,B18&lt;37.5,B25&gt;=5,B25&lt;10,B24&lt;5,B22&gt;=2),0.777,IF(AND(B23&gt;=53,B23&lt;93,B26&lt;2,B28&lt;1.5,B19&gt;=1.5,B18&lt;37.5,B20&lt;3,B25&lt;10,B24&lt;5),0.784,IF(AND(B23&gt;=10,B23&lt;43,B26&lt;10,B28&gt;=0.5,B28&lt;4.5,B20&lt;2.5,B25&lt;9,B27&gt;=1,B14&gt;=4.5,B17&gt;=0.5),0.785,IF(AND(B23&gt;=43,B23&lt;53,B26&lt;11,B28&lt;9.5,B19&gt;=1.5,B18&gt;=4,B18&lt;37.5,B24&lt;5),0.801,IF(AND(B23&gt;=10,B23&lt;43,B26&gt;=12,B28&gt;=0.5,B20&lt;5.5,B16&gt;=0.05),0.858,IF(AND(B23&gt;=10,B23&lt;43,B26&lt;10,B28&gt;=0.5,B28&lt;4.5,B20&gt;=2.5,B20&lt;5.5,B25&lt;9,B27&lt;1),0.888,IF(AND(B23&gt;=43,B26&gt;=11,B16&lt;0.05,B14&gt;=0.5),0.9,IF(AND(B23&gt;=53,B23&lt;93,B26&gt;=2,B26&lt;11,B28&lt;7.5,B19&gt;=1.5,B18&lt;37.5,B25&lt;5,B24&lt;5,B22&gt;=2),0.904,IF(AND(B23&gt;=43,B26&lt;11,B28&gt;=9.5,B18&lt;37.5,B22&lt;3),0.908,IF(AND(B23&gt;=53,B23&lt;93,B26&gt;=2,B26&lt;11,B28&lt;7.5,B19&gt;=1.5,B18&lt;37.5,B25&lt;10,B24&lt;5,B22&lt;2),0.92,IF(AND(B23&gt;=43,B23&lt;98,B26&gt;=11,B19&gt;=22.5,B19&lt;27.5,B18&gt;=0.25,B16&gt;=0.05),0.939,IF(AND(B23&gt;=10,B23&lt;43,B28&gt;=0.5,B18&lt;3.5,B20&gt;=5.5),0.951,IF(AND(B23&gt;=53,B23&lt;93,B26&lt;11,B28&lt;7.5,B19&gt;=1.5,B18&lt;37.5,B25&gt;=10,B24&lt;5),1.014,IF(AND(B23&gt;=53,B23&lt;93,B26&lt;2,B28&gt;=1.5,B28&lt;7.5,B19&gt;=1.5,B18&lt;37.5,B20&lt;3,B25&lt;10,B24&lt;5),1.024,IF(AND(B23&gt;=43,B23&lt;93,B26&lt;11,B28&lt;9.5,B19&gt;=1.5,B18&lt;37.5,B24&gt;=5),1.03,IF(AND(B23&gt;=43,B23&lt;98,B26&gt;=11,B19&gt;=27.5,B18&gt;=0.25,B16&gt;=0.05),1.164,IF(AND(B23&gt;=43,B26&lt;11,B28&gt;=9.5,B18&lt;37.5,B22&gt;=3),1.287,IF(AND(B23&gt;=98,B26&gt;=11,B19&gt;=67.5,B16&gt;=0.05),1.333,IF(AND(B23&gt;=43,B23&lt;98,B26&gt;=11,B19&lt;22.5,B16&gt;=0.05),1.438,IF(AND(B23&gt;=43,B23&lt;98,B26&gt;=11,B19&gt;=22.5,B18&lt;0.25,B16&gt;=0.05),1.571,IF(AND(B23&gt;=98,B26&gt;=11,B19&lt;67.5,B16&gt;=0.05),1.571,""))))))))))))))))))))))))))))))))))))))))))))))))</f>
        <v>0.78400000000000003</v>
      </c>
      <c r="C72" s="13">
        <f t="shared" ref="C72:AX72" si="6">IF(AND(C23&lt;3),0,IF(AND(C23&gt;=3,C23&lt;10,C19&lt;2,C27&lt;2),0.075,IF(AND(C23&gt;=93,C26&lt;11,C28&lt;9.5,C18&lt;37.5),0.226,IF(AND(C23&gt;=3,C23&lt;10,C19&gt;=2,C18&lt;0.75,C27&lt;2),0.234,IF(AND(C23&gt;=3,C23&lt;10,C16&gt;=0.25,C27&gt;=2),0.272,IF(AND(C23&gt;=10,C23&lt;43,C26&lt;1,C28&lt;0.5),0.291,IF(AND(C23&gt;=10,C23&lt;43,C26&lt;12,C28&gt;=0.5,C20&lt;5.5,C25&gt;=9),0.322,IF(AND(C23&gt;=3,C23&lt;10,C16&lt;0.25,C27&gt;=2,C27&lt;5),0.373,IF(AND(C23&gt;=10,C23&lt;43,C26&gt;=10,C26&lt;12,C28&gt;=0.5,C20&lt;5.5,C25&lt;9),0.393,IF(AND(C23&gt;=10,C23&lt;23,C26&gt;=1,C28&lt;0.5,C19&gt;=3.5),0.406,IF(AND(C23&gt;=43,C26&lt;11,C18&gt;=37.5),0.41,IF(AND(C23&gt;=3,C23&lt;10,C19&gt;=2,C18&gt;=0.75,C27&lt;2),0.423,IF(AND(C23&gt;=10,C23&lt;43,C26&lt;10,C28&gt;=0.5,C28&lt;4.5,C20&lt;2.5,C25&lt;9,C17&lt;0.5),0.482,IF(AND(C23&gt;=10,C23&lt;43,C26&gt;=12,C28&gt;=0.5,C20&lt;5.5,C16&lt;0.05),0.522,IF(AND(C23&gt;=10,C23&lt;43,C28&gt;=0.5,C18&gt;=3.5,C20&gt;=5.5),0.524,IF(AND(C23&gt;=43,C23&lt;93,C26&lt;11,C28&lt;9.5,C19&lt;1.5,C18&lt;37.5),0.546,IF(AND(C23&gt;=10,C23&lt;43,C26&lt;10,C28&gt;=4.5,C20&lt;5.5,C25&lt;9),0.548,IF(AND(C23&gt;=10,C23&lt;43,C26&lt;10,C28&gt;=0.5,C28&lt;4.5,C20&lt;2.5,C25&lt;9,C27&gt;=1,C14&lt;4.5,C17&gt;=0.5),0.55,IF(AND(C23&gt;=53,C23&lt;93,C26&lt;11,C28&gt;=7.5,C28&lt;9.5,C19&gt;=1.5,C18&lt;37.5,C24&lt;5),0.58,IF(AND(C23&gt;=53,C23&lt;93,C26&lt;2,C28&lt;7.5,C19&gt;=1.5,C18&lt;37.5,C20&gt;=3,C25&lt;10,C24&lt;5),0.58,IF(AND(C23&gt;=23,C23&lt;43,C26&gt;=1,C28&lt;0.5),0.583,IF(AND(C23&gt;=3,C23&lt;10,C16&lt;0.25,C27&gt;=5),0.604,IF(AND(C23&gt;=43,C23&lt;53,C26&lt;11,C28&lt;9.5,C19&gt;=1.5,C18&lt;4,C24&lt;5),0.645,IF(AND(C23&gt;=10,C23&lt;43,C26&lt;10,C28&gt;=0.5,C28&lt;4.5,C20&gt;=2.5,C20&lt;5.5,C25&lt;9,C27&gt;=1),0.671,IF(AND(C23&gt;=10,C23&lt;23,C26&gt;=1,C28&lt;0.5,C19&lt;3.5),0.685,IF(AND(C23&gt;=43,C26&gt;=11,C16&lt;0.05,C14&lt;0.5),0.694,IF(AND(C23&gt;=10,C23&lt;43,C26&lt;10,C28&gt;=0.5,C28&lt;4.5,C20&lt;2.5,C25&lt;9,C27&lt;1,C17&gt;=0.5),0.736,IF(AND(C23&gt;=53,C23&lt;93,C26&gt;=2,C26&lt;11,C28&lt;7.5,C19&gt;=1.5,C18&lt;37.5,C25&gt;=5,C25&lt;10,C24&lt;5,C22&gt;=2),0.777,IF(AND(C23&gt;=53,C23&lt;93,C26&lt;2,C28&lt;1.5,C19&gt;=1.5,C18&lt;37.5,C20&lt;3,C25&lt;10,C24&lt;5),0.784,IF(AND(C23&gt;=10,C23&lt;43,C26&lt;10,C28&gt;=0.5,C28&lt;4.5,C20&lt;2.5,C25&lt;9,C27&gt;=1,C14&gt;=4.5,C17&gt;=0.5),0.785,IF(AND(C23&gt;=43,C23&lt;53,C26&lt;11,C28&lt;9.5,C19&gt;=1.5,C18&gt;=4,C18&lt;37.5,C24&lt;5),0.801,IF(AND(C23&gt;=10,C23&lt;43,C26&gt;=12,C28&gt;=0.5,C20&lt;5.5,C16&gt;=0.05),0.858,IF(AND(C23&gt;=10,C23&lt;43,C26&lt;10,C28&gt;=0.5,C28&lt;4.5,C20&gt;=2.5,C20&lt;5.5,C25&lt;9,C27&lt;1),0.888,IF(AND(C23&gt;=43,C26&gt;=11,C16&lt;0.05,C14&gt;=0.5),0.9,IF(AND(C23&gt;=53,C23&lt;93,C26&gt;=2,C26&lt;11,C28&lt;7.5,C19&gt;=1.5,C18&lt;37.5,C25&lt;5,C24&lt;5,C22&gt;=2),0.904,IF(AND(C23&gt;=43,C26&lt;11,C28&gt;=9.5,C18&lt;37.5,C22&lt;3),0.908,IF(AND(C23&gt;=53,C23&lt;93,C26&gt;=2,C26&lt;11,C28&lt;7.5,C19&gt;=1.5,C18&lt;37.5,C25&lt;10,C24&lt;5,C22&lt;2),0.92,IF(AND(C23&gt;=43,C23&lt;98,C26&gt;=11,C19&gt;=22.5,C19&lt;27.5,C18&gt;=0.25,C16&gt;=0.05),0.939,IF(AND(C23&gt;=10,C23&lt;43,C28&gt;=0.5,C18&lt;3.5,C20&gt;=5.5),0.951,IF(AND(C23&gt;=53,C23&lt;93,C26&lt;11,C28&lt;7.5,C19&gt;=1.5,C18&lt;37.5,C25&gt;=10,C24&lt;5),1.014,IF(AND(C23&gt;=53,C23&lt;93,C26&lt;2,C28&gt;=1.5,C28&lt;7.5,C19&gt;=1.5,C18&lt;37.5,C20&lt;3,C25&lt;10,C24&lt;5),1.024,IF(AND(C23&gt;=43,C23&lt;93,C26&lt;11,C28&lt;9.5,C19&gt;=1.5,C18&lt;37.5,C24&gt;=5),1.03,IF(AND(C23&gt;=43,C23&lt;98,C26&gt;=11,C19&gt;=27.5,C18&gt;=0.25,C16&gt;=0.05),1.164,IF(AND(C23&gt;=43,C26&lt;11,C28&gt;=9.5,C18&lt;37.5,C22&gt;=3),1.287,IF(AND(C23&gt;=98,C26&gt;=11,C19&gt;=67.5,C16&gt;=0.05),1.333,IF(AND(C23&gt;=43,C23&lt;98,C26&gt;=11,C19&lt;22.5,C16&gt;=0.05),1.438,IF(AND(C23&gt;=43,C23&lt;98,C26&gt;=11,C19&gt;=22.5,C18&lt;0.25,C16&gt;=0.05),1.571,IF(AND(C23&gt;=98,C26&gt;=11,C19&lt;67.5,C16&gt;=0.05),1.571,""))))))))))))))))))))))))))))))))))))))))))))))))</f>
        <v>0.29099999999999998</v>
      </c>
      <c r="D72" s="13">
        <f t="shared" si="6"/>
        <v>0.85799999999999998</v>
      </c>
      <c r="E72" s="13">
        <f t="shared" si="6"/>
        <v>1.1639999999999999</v>
      </c>
      <c r="F72" s="13">
        <f t="shared" si="6"/>
        <v>0.73599999999999999</v>
      </c>
      <c r="G72" s="13">
        <f t="shared" si="6"/>
        <v>0.85799999999999998</v>
      </c>
      <c r="H72" s="13">
        <f t="shared" si="6"/>
        <v>0.9</v>
      </c>
      <c r="I72" s="13">
        <f t="shared" si="6"/>
        <v>1.1639999999999999</v>
      </c>
      <c r="J72" s="13">
        <f t="shared" si="6"/>
        <v>0.9</v>
      </c>
      <c r="K72" s="13">
        <f t="shared" si="6"/>
        <v>0</v>
      </c>
      <c r="L72" s="13">
        <f t="shared" si="6"/>
        <v>0</v>
      </c>
      <c r="M72" s="13">
        <f t="shared" si="6"/>
        <v>0</v>
      </c>
      <c r="N72" s="13">
        <f t="shared" si="6"/>
        <v>0</v>
      </c>
      <c r="O72" s="13">
        <f t="shared" si="6"/>
        <v>0</v>
      </c>
      <c r="P72" s="13">
        <f t="shared" si="6"/>
        <v>0</v>
      </c>
      <c r="Q72" s="13">
        <f t="shared" si="6"/>
        <v>0</v>
      </c>
      <c r="R72" s="13">
        <f t="shared" si="6"/>
        <v>0</v>
      </c>
      <c r="S72" s="13">
        <f t="shared" si="6"/>
        <v>0</v>
      </c>
      <c r="T72" s="13">
        <f t="shared" si="6"/>
        <v>0</v>
      </c>
      <c r="U72" s="13">
        <f t="shared" si="6"/>
        <v>0</v>
      </c>
      <c r="V72" s="13">
        <f t="shared" si="6"/>
        <v>0</v>
      </c>
      <c r="W72" s="13">
        <f t="shared" si="6"/>
        <v>0</v>
      </c>
      <c r="X72" s="13">
        <f t="shared" si="6"/>
        <v>0</v>
      </c>
      <c r="Y72" s="13">
        <f t="shared" si="6"/>
        <v>0</v>
      </c>
      <c r="Z72" s="13">
        <f t="shared" si="6"/>
        <v>0</v>
      </c>
      <c r="AA72" s="13">
        <f t="shared" si="6"/>
        <v>0</v>
      </c>
      <c r="AB72" s="13">
        <f t="shared" si="6"/>
        <v>0</v>
      </c>
      <c r="AC72" s="13">
        <f t="shared" si="6"/>
        <v>0</v>
      </c>
      <c r="AD72" s="13">
        <f t="shared" si="6"/>
        <v>0</v>
      </c>
      <c r="AE72" s="13">
        <f t="shared" si="6"/>
        <v>0</v>
      </c>
      <c r="AF72" s="13">
        <f t="shared" si="6"/>
        <v>0</v>
      </c>
      <c r="AG72" s="13">
        <f t="shared" si="6"/>
        <v>0</v>
      </c>
      <c r="AH72" s="13">
        <f t="shared" si="6"/>
        <v>0</v>
      </c>
      <c r="AI72" s="13">
        <f t="shared" si="6"/>
        <v>0</v>
      </c>
      <c r="AJ72" s="13">
        <f t="shared" si="6"/>
        <v>0</v>
      </c>
      <c r="AK72" s="13">
        <f t="shared" si="6"/>
        <v>0</v>
      </c>
      <c r="AL72" s="13">
        <f t="shared" si="6"/>
        <v>0</v>
      </c>
      <c r="AM72" s="13">
        <f t="shared" si="6"/>
        <v>0</v>
      </c>
      <c r="AN72" s="13">
        <f t="shared" si="6"/>
        <v>0</v>
      </c>
      <c r="AO72" s="13">
        <f t="shared" si="6"/>
        <v>0</v>
      </c>
      <c r="AP72" s="13">
        <f t="shared" si="6"/>
        <v>0</v>
      </c>
      <c r="AQ72" s="13">
        <f t="shared" si="6"/>
        <v>0</v>
      </c>
      <c r="AR72" s="13">
        <f t="shared" si="6"/>
        <v>0</v>
      </c>
      <c r="AS72" s="13">
        <f t="shared" si="6"/>
        <v>0</v>
      </c>
      <c r="AT72" s="13">
        <f t="shared" si="6"/>
        <v>0</v>
      </c>
      <c r="AU72" s="13">
        <f t="shared" si="6"/>
        <v>0</v>
      </c>
      <c r="AV72" s="13">
        <f t="shared" si="6"/>
        <v>0</v>
      </c>
      <c r="AW72" s="13">
        <f t="shared" si="6"/>
        <v>0</v>
      </c>
      <c r="AX72" s="13">
        <f t="shared" si="6"/>
        <v>0</v>
      </c>
    </row>
    <row r="73" spans="1:50" x14ac:dyDescent="0.35">
      <c r="A73" s="1" t="s">
        <v>38</v>
      </c>
      <c r="B73" s="13">
        <f>IF(AND(B23&gt;=7,B23&lt;53,B21&lt;1.5,B27&lt;4,B20&lt;2.5,B26&lt;10,B25&gt;=6),0,IF(AND(B23&gt;=7,B23&lt;13,B21&lt;1.5,B27&lt;1,B20&lt;2.5,B18&lt;8.5,B26&lt;1,B25&lt;6),0,IF(AND(B23&lt;7,B21&lt;1.5,B27&lt;1,B18&lt;0.25),0.036,IF(AND(B23&gt;=7,B23&lt;53,B21&lt;1.5,B27&lt;2,B20&lt;2.5,B18&gt;=8.5,B26&lt;10,B25&lt;6),0.1,IF(AND(B23&gt;=7,B23&lt;53,B21&lt;1.5,B27&gt;=4,B20&lt;2.5,B26&lt;10),0.172,IF(AND(B23&lt;7,B21&lt;1.5,B27&gt;=1,B22&lt;0.5),0.251,IF(AND(B23&lt;7,B21&lt;1.5,B27&lt;1,B18&gt;=0.25),0.287,IF(AND(B23&lt;28,B21&gt;=1.5,B22&lt;2.5,B25&gt;=5,B25&lt;6),0.29,IF(AND(B23&gt;=7,B23&lt;13,B21&lt;1.5,B27&lt;1,B20&lt;2.5,B18&lt;8.5,B26&gt;=1,B26&lt;10,B25&lt;6),0.315,IF(AND(B23&gt;=13,B23&lt;53,B21&lt;1.5,B27&lt;1,B20&lt;2.5,B18&lt;8.5,B26&lt;10,B25&lt;6),0.352,IF(AND(B23&gt;=7,B23&lt;53,B21&lt;1.5,B20&gt;=10,B26&gt;=2,B26&lt;10),0.367,IF(AND(B23&gt;=13,B23&lt;28,B21&gt;=1.5,B22&lt;2.5,B25&lt;5),0.378,IF(AND(B23&gt;=7,B23&lt;53,B21&lt;1.5,B27&gt;=1,B27&lt;2,B20&lt;2.5,B18&lt;8.5,B26&lt;10,B25&lt;6),0.446,IF(AND(B23&lt;28,B21&gt;=1.5,B22&gt;=6),0.481,IF(AND(B23&gt;=7,B23&lt;53,B21&lt;1.5,B27&gt;=2,B27&lt;4,B20&lt;2.5,B26&lt;10,B25&lt;6),0.52,IF(AND(B23&lt;28,B21&gt;=1.5,B22&lt;2.5,B25&gt;=6),0.534,IF(AND(B23&gt;=7,B23&lt;53,B21&lt;1.5,B20&gt;=10,B26&lt;2),0.537,IF(AND(B23&gt;=78,B23&lt;83,B21&lt;0.75,B14&lt;0.5),0.541,IF(AND(B23&lt;7,B21&lt;1.5,B27&gt;=1,B22&gt;=0.5),0.58,IF(AND(B23&gt;=83,B14&lt;0.25,B28&lt;9,B19&lt;83),0.58,IF(AND(B23&gt;=7,B23&lt;53,B21&lt;1.5,B20&gt;=2.5,B20&lt;10,B26&lt;10),0.59,IF(AND(B23&gt;=28,B23&lt;53,B21&gt;=1.5,B22&lt;1.5,B18&lt;0.5),0.594,IF(AND(B23&gt;=28,B23&lt;43,B21&gt;=1.5,B22&gt;=1.5,B16&lt;0.5),0.615,IF(AND(B23&lt;13,B21&gt;=1.5,B22&lt;2.5,B25&lt;5),0.615,IF(AND(B23&gt;=53,B23&lt;83,B21&gt;=0.75,B27&gt;=5),0.654,IF(AND(B23&gt;=28,B23&lt;53,B21&gt;=13,B22&lt;1.5,B18&gt;=0.5),0.667,IF(AND(B23&gt;=28,B23&lt;43,B21&gt;=1.5,B22&gt;=1.5,B14&lt;3.5,B16&gt;=0.5),0.715,IF(AND(B23&lt;28,B21&gt;=1.5,B22&gt;=2.5,B22&lt;6),0.756,IF(AND(B23&gt;=28,B23&lt;53,B21&gt;=1.5,B21&lt;13,B22&lt;1.5,B18&gt;=0.5),0.762,IF(AND(B23&gt;=53,B23&lt;78,B21&lt;0.75),0.818,IF(AND(B23&gt;=53,B23&lt;83,B21&gt;=0.75,B27&lt;5,B18&gt;=7,B19&lt;73),0.828,IF(AND(B23&gt;=43,B23&lt;53,B21&gt;=16,B22&gt;=1.5),0.829,IF(AND(B23&gt;=83,B14&lt;0.25,B28&lt;9,B19&gt;=83),0.836,IF(AND(B23&gt;=28,B23&lt;43,B21&gt;=1.5,B22&gt;=1.5,B14&gt;=3.5,B16&gt;=0.5),0.844,IF(AND(B23&gt;=78,B23&lt;83,B21&lt;0.75,B14&gt;=0.5),0.886,IF(AND(B23&gt;=83,B28&gt;=15),0.886,IF(AND(B23&gt;=53,B23&lt;83,B21&gt;=0.75,B27&lt;5,B18&lt;5.5,B19&lt;73),0.902,IF(AND(B23&gt;=83,B21&lt;3.5,B20&lt;22.5,B14&gt;=0.25,B28&lt;9),0.978,IF(AND(B23&gt;=43,B23&lt;53,B21&gt;=1.5,B21&lt;16,B22&gt;=1.5),1.087,IF(AND(B23&gt;=7,B23&lt;53,B21&lt;1.5,B26&gt;=10),1.107,IF(AND(B23&gt;=53,B23&lt;83,B21&gt;=0.75,B27&lt;5,B19&gt;=73),1.107,IF(AND(B23&gt;=83,B21&gt;=3.5,B20&lt;22.5,B14&gt;=0.25,B28&lt;9),1.143,IF(AND(B23&gt;=53,B23&lt;83,B21&gt;=0.75,B27&lt;5,B18&gt;=5.5,B18&lt;7,B19&lt;73),1.233,IF(AND(B23&gt;=83,B28&gt;=9,B28&lt;15,B16&lt;0.25),1.234,IF(AND(B23&gt;=83,B28&gt;=9,B28&lt;15,B16&gt;=0.25),1.406,IF(AND(B23&gt;=83,B20&gt;=22.5,B14&gt;=0.25,B28&lt;9),1.571,""))))))))))))))))))))))))))))))))))))))))))))))</f>
        <v>0.54100000000000004</v>
      </c>
      <c r="C73" s="13">
        <f t="shared" ref="C73:AX73" si="7">IF(AND(C23&gt;=7,C23&lt;53,C21&lt;1.5,C27&lt;4,C20&lt;2.5,C26&lt;10,C25&gt;=6),0,IF(AND(C23&gt;=7,C23&lt;13,C21&lt;1.5,C27&lt;1,C20&lt;2.5,C18&lt;8.5,C26&lt;1,C25&lt;6),0,IF(AND(C23&lt;7,C21&lt;1.5,C27&lt;1,C18&lt;0.25),0.036,IF(AND(C23&gt;=7,C23&lt;53,C21&lt;1.5,C27&lt;2,C20&lt;2.5,C18&gt;=8.5,C26&lt;10,C25&lt;6),0.1,IF(AND(C23&gt;=7,C23&lt;53,C21&lt;1.5,C27&gt;=4,C20&lt;2.5,C26&lt;10),0.172,IF(AND(C23&lt;7,C21&lt;1.5,C27&gt;=1,C22&lt;0.5),0.251,IF(AND(C23&lt;7,C21&lt;1.5,C27&lt;1,C18&gt;=0.25),0.287,IF(AND(C23&lt;28,C21&gt;=1.5,C22&lt;2.5,C25&gt;=5,C25&lt;6),0.29,IF(AND(C23&gt;=7,C23&lt;13,C21&lt;1.5,C27&lt;1,C20&lt;2.5,C18&lt;8.5,C26&gt;=1,C26&lt;10,C25&lt;6),0.315,IF(AND(C23&gt;=13,C23&lt;53,C21&lt;1.5,C27&lt;1,C20&lt;2.5,C18&lt;8.5,C26&lt;10,C25&lt;6),0.352,IF(AND(C23&gt;=7,C23&lt;53,C21&lt;1.5,C20&gt;=10,C26&gt;=2,C26&lt;10),0.367,IF(AND(C23&gt;=13,C23&lt;28,C21&gt;=1.5,C22&lt;2.5,C25&lt;5),0.378,IF(AND(C23&gt;=7,C23&lt;53,C21&lt;1.5,C27&gt;=1,C27&lt;2,C20&lt;2.5,C18&lt;8.5,C26&lt;10,C25&lt;6),0.446,IF(AND(C23&lt;28,C21&gt;=1.5,C22&gt;=6),0.481,IF(AND(C23&gt;=7,C23&lt;53,C21&lt;1.5,C27&gt;=2,C27&lt;4,C20&lt;2.5,C26&lt;10,C25&lt;6),0.52,IF(AND(C23&lt;28,C21&gt;=1.5,C22&lt;2.5,C25&gt;=6),0.534,IF(AND(C23&gt;=7,C23&lt;53,C21&lt;1.5,C20&gt;=10,C26&lt;2),0.537,IF(AND(C23&gt;=78,C23&lt;83,C21&lt;0.75,C14&lt;0.5),0.541,IF(AND(C23&lt;7,C21&lt;1.5,C27&gt;=1,C22&gt;=0.5),0.58,IF(AND(C23&gt;=83,C14&lt;0.25,C28&lt;9,C19&lt;83),0.58,IF(AND(C23&gt;=7,C23&lt;53,C21&lt;1.5,C20&gt;=2.5,C20&lt;10,C26&lt;10),0.59,IF(AND(C23&gt;=28,C23&lt;53,C21&gt;=1.5,C22&lt;1.5,C18&lt;0.5),0.594,IF(AND(C23&gt;=28,C23&lt;43,C21&gt;=1.5,C22&gt;=1.5,C16&lt;0.5),0.615,IF(AND(C23&lt;13,C21&gt;=1.5,C22&lt;2.5,C25&lt;5),0.615,IF(AND(C23&gt;=53,C23&lt;83,C21&gt;=0.75,C27&gt;=5),0.654,IF(AND(C23&gt;=28,C23&lt;53,C21&gt;=13,C22&lt;1.5,C18&gt;=0.5),0.667,IF(AND(C23&gt;=28,C23&lt;43,C21&gt;=1.5,C22&gt;=1.5,C14&lt;3.5,C16&gt;=0.5),0.715,IF(AND(C23&lt;28,C21&gt;=1.5,C22&gt;=2.5,C22&lt;6),0.756,IF(AND(C23&gt;=28,C23&lt;53,C21&gt;=1.5,C21&lt;13,C22&lt;1.5,C18&gt;=0.5),0.762,IF(AND(C23&gt;=53,C23&lt;78,C21&lt;0.75),0.818,IF(AND(C23&gt;=53,C23&lt;83,C21&gt;=0.75,C27&lt;5,C18&gt;=7,C19&lt;73),0.828,IF(AND(C23&gt;=43,C23&lt;53,C21&gt;=16,C22&gt;=1.5),0.829,IF(AND(C23&gt;=83,C14&lt;0.25,C28&lt;9,C19&gt;=83),0.836,IF(AND(C23&gt;=28,C23&lt;43,C21&gt;=1.5,C22&gt;=1.5,C14&gt;=3.5,C16&gt;=0.5),0.844,IF(AND(C23&gt;=78,C23&lt;83,C21&lt;0.75,C14&gt;=0.5),0.886,IF(AND(C23&gt;=83,C28&gt;=15),0.886,IF(AND(C23&gt;=53,C23&lt;83,C21&gt;=0.75,C27&lt;5,C18&lt;5.5,C19&lt;73),0.902,IF(AND(C23&gt;=83,C21&lt;3.5,C20&lt;22.5,C14&gt;=0.25,C28&lt;9),0.978,IF(AND(C23&gt;=43,C23&lt;53,C21&gt;=1.5,C21&lt;16,C22&gt;=1.5),1.087,IF(AND(C23&gt;=7,C23&lt;53,C21&lt;1.5,C26&gt;=10),1.107,IF(AND(C23&gt;=53,C23&lt;83,C21&gt;=0.75,C27&lt;5,C19&gt;=73),1.107,IF(AND(C23&gt;=83,C21&gt;=3.5,C20&lt;22.5,C14&gt;=0.25,C28&lt;9),1.143,IF(AND(C23&gt;=53,C23&lt;83,C21&gt;=0.75,C27&lt;5,C18&gt;=5.5,C18&lt;7,C19&lt;73),1.233,IF(AND(C23&gt;=83,C28&gt;=9,C28&lt;15,C16&lt;0.25),1.234,IF(AND(C23&gt;=83,C28&gt;=9,C28&lt;15,C16&gt;=0.25),1.406,IF(AND(C23&gt;=83,C20&gt;=22.5,C14&gt;=0.25,C28&lt;9),1.571,""))))))))))))))))))))))))))))))))))))))))))))))</f>
        <v>0.35199999999999998</v>
      </c>
      <c r="D73" s="13">
        <f t="shared" si="7"/>
        <v>1.107</v>
      </c>
      <c r="E73" s="13">
        <f t="shared" si="7"/>
        <v>1.087</v>
      </c>
      <c r="F73" s="13">
        <f t="shared" si="7"/>
        <v>0.71499999999999997</v>
      </c>
      <c r="G73" s="13">
        <f t="shared" si="7"/>
        <v>0.378</v>
      </c>
      <c r="H73" s="13">
        <f t="shared" si="7"/>
        <v>0.76200000000000001</v>
      </c>
      <c r="I73" s="13">
        <f t="shared" si="7"/>
        <v>0.82799999999999996</v>
      </c>
      <c r="J73" s="13">
        <f t="shared" si="7"/>
        <v>0.82799999999999996</v>
      </c>
      <c r="K73" s="13">
        <f t="shared" si="7"/>
        <v>3.5999999999999997E-2</v>
      </c>
      <c r="L73" s="13">
        <f t="shared" si="7"/>
        <v>3.5999999999999997E-2</v>
      </c>
      <c r="M73" s="13">
        <f t="shared" si="7"/>
        <v>3.5999999999999997E-2</v>
      </c>
      <c r="N73" s="13">
        <f t="shared" si="7"/>
        <v>3.5999999999999997E-2</v>
      </c>
      <c r="O73" s="13">
        <f t="shared" si="7"/>
        <v>3.5999999999999997E-2</v>
      </c>
      <c r="P73" s="13">
        <f t="shared" si="7"/>
        <v>3.5999999999999997E-2</v>
      </c>
      <c r="Q73" s="13">
        <f t="shared" si="7"/>
        <v>3.5999999999999997E-2</v>
      </c>
      <c r="R73" s="13">
        <f t="shared" si="7"/>
        <v>3.5999999999999997E-2</v>
      </c>
      <c r="S73" s="13">
        <f t="shared" si="7"/>
        <v>3.5999999999999997E-2</v>
      </c>
      <c r="T73" s="13">
        <f t="shared" si="7"/>
        <v>3.5999999999999997E-2</v>
      </c>
      <c r="U73" s="13">
        <f t="shared" si="7"/>
        <v>3.5999999999999997E-2</v>
      </c>
      <c r="V73" s="13">
        <f t="shared" si="7"/>
        <v>3.5999999999999997E-2</v>
      </c>
      <c r="W73" s="13">
        <f t="shared" si="7"/>
        <v>3.5999999999999997E-2</v>
      </c>
      <c r="X73" s="13">
        <f t="shared" si="7"/>
        <v>3.5999999999999997E-2</v>
      </c>
      <c r="Y73" s="13">
        <f t="shared" si="7"/>
        <v>3.5999999999999997E-2</v>
      </c>
      <c r="Z73" s="13">
        <f t="shared" si="7"/>
        <v>3.5999999999999997E-2</v>
      </c>
      <c r="AA73" s="13">
        <f t="shared" si="7"/>
        <v>3.5999999999999997E-2</v>
      </c>
      <c r="AB73" s="13">
        <f t="shared" si="7"/>
        <v>3.5999999999999997E-2</v>
      </c>
      <c r="AC73" s="13">
        <f t="shared" si="7"/>
        <v>3.5999999999999997E-2</v>
      </c>
      <c r="AD73" s="13">
        <f t="shared" si="7"/>
        <v>3.5999999999999997E-2</v>
      </c>
      <c r="AE73" s="13">
        <f t="shared" si="7"/>
        <v>3.5999999999999997E-2</v>
      </c>
      <c r="AF73" s="13">
        <f t="shared" si="7"/>
        <v>3.5999999999999997E-2</v>
      </c>
      <c r="AG73" s="13">
        <f t="shared" si="7"/>
        <v>3.5999999999999997E-2</v>
      </c>
      <c r="AH73" s="13">
        <f t="shared" si="7"/>
        <v>3.5999999999999997E-2</v>
      </c>
      <c r="AI73" s="13">
        <f t="shared" si="7"/>
        <v>3.5999999999999997E-2</v>
      </c>
      <c r="AJ73" s="13">
        <f t="shared" si="7"/>
        <v>3.5999999999999997E-2</v>
      </c>
      <c r="AK73" s="13">
        <f t="shared" si="7"/>
        <v>3.5999999999999997E-2</v>
      </c>
      <c r="AL73" s="13">
        <f t="shared" si="7"/>
        <v>3.5999999999999997E-2</v>
      </c>
      <c r="AM73" s="13">
        <f t="shared" si="7"/>
        <v>3.5999999999999997E-2</v>
      </c>
      <c r="AN73" s="13">
        <f t="shared" si="7"/>
        <v>3.5999999999999997E-2</v>
      </c>
      <c r="AO73" s="13">
        <f t="shared" si="7"/>
        <v>3.5999999999999997E-2</v>
      </c>
      <c r="AP73" s="13">
        <f t="shared" si="7"/>
        <v>3.5999999999999997E-2</v>
      </c>
      <c r="AQ73" s="13">
        <f t="shared" si="7"/>
        <v>3.5999999999999997E-2</v>
      </c>
      <c r="AR73" s="13">
        <f t="shared" si="7"/>
        <v>3.5999999999999997E-2</v>
      </c>
      <c r="AS73" s="13">
        <f t="shared" si="7"/>
        <v>3.5999999999999997E-2</v>
      </c>
      <c r="AT73" s="13">
        <f t="shared" si="7"/>
        <v>3.5999999999999997E-2</v>
      </c>
      <c r="AU73" s="13">
        <f t="shared" si="7"/>
        <v>3.5999999999999997E-2</v>
      </c>
      <c r="AV73" s="13">
        <f t="shared" si="7"/>
        <v>3.5999999999999997E-2</v>
      </c>
      <c r="AW73" s="13">
        <f t="shared" si="7"/>
        <v>3.5999999999999997E-2</v>
      </c>
      <c r="AX73" s="13">
        <f t="shared" si="7"/>
        <v>3.5999999999999997E-2</v>
      </c>
    </row>
    <row r="74" spans="1:50" x14ac:dyDescent="0.35">
      <c r="A74" s="1" t="s">
        <v>39</v>
      </c>
      <c r="B74" s="13">
        <f>IF(AND(B23&lt;2,B25&lt;2),0.019,IF(AND(B23&lt;11,B26&lt;17,B19&lt;2.5,B25&gt;=3,B20&gt;=0.5),0.109,IF(AND(B23&gt;=2,B23&lt;28,B25&lt;2),0.25,IF(AND(B23&lt;28,B26&lt;1,B19&gt;=2.5,B25&gt;=2,B28&lt;0.25),0.277,IF(AND(B23&gt;=11,B23&lt;28,B26&lt;17,B19&lt;2.5,B25&gt;=3,B20&gt;=0.5),0.318,IF(AND(B23&lt;28,B26&lt;17,B19&lt;2.5,B25&gt;=3,B20&lt;0.5),0.374,IF(AND(B23&lt;28,B26&lt;17,B19&gt;=2.5,B25&gt;=2,B28&gt;=0.25,B27&gt;=3),0.391,IF(AND(B23&lt;28,B26&gt;=1,B26&lt;17,B19&gt;=2.5,B25&gt;=2,B28&lt;0.25),0.454,IF(AND(B23&gt;=58,B23&lt;83,B14&lt;1.5,B18&gt;=35),0.464,IF(AND(B23&lt;28,B26&lt;17,B19&lt;2.5,B25&gt;=2,B25&lt;3),0.483,IF(AND(B23&gt;=28,B23&lt;58,B25&lt;5,B22&lt;4.5,B14&lt;4,B21&gt;=0.25,B20&gt;=0.75),0.521,IF(AND(B23&lt;28,B26&lt;17,B19&gt;=2.5,B25&gt;=2,B28&gt;=0.25,B20&lt;4.5,B27&lt;3),0.526,IF(AND(B23&gt;=28,B23&lt;58,B22&lt;4.5,B21&lt;0.25),0.526,IF(AND(B23&lt;28,B26&lt;17,B19&gt;=2.5,B25&gt;=2,B22&lt;2.5,B28&gt;=0.25,B20&gt;=4.5,B27&lt;3),0.56,IF(AND(B23&gt;=28,B23&lt;58,B26&gt;=5,B25&gt;=5,B25&lt;8,B22&lt;4.5,B21&gt;=0.25,B17&gt;=2),0.58,IF(AND(B23&gt;=58,B23&lt;83,B26&lt;2,B19&lt;57.5,B14&lt;1.5,B18&lt;35),0.58,IF(AND(B23&gt;=58,B23&lt;83,B26&gt;=2,B26&lt;4,B19&lt;57.5,B14&lt;1.5,B18&gt;=0.25,B18&lt;35,B17&lt;0.5),0.625,IF(AND(B23&gt;=58,B23&lt;83,B26&gt;=11,B19&lt;57.5,B14&lt;1.5,B18&lt;35,B17&lt;0.5),0.645,IF(AND(B23&gt;=28,B23&lt;58,B25&lt;5,B22&lt;4.5,B14&gt;=4,B21&gt;=0.25,B20&gt;=0.75),0.666,IF(AND(B23&gt;=28,B23&lt;58,B26&gt;=5,B25&gt;=8,B22&lt;4.5,B21&gt;=0.25),0.669,IF(AND(B23&gt;=83,B23&lt;98,B22&gt;=42.5,B28&gt;=1,B21&lt;21.5,B16&lt;2.5),0.685,IF(AND(B23&gt;=28,B23&lt;58,B25&lt;5,B22&lt;4.5,B21&gt;=0.25,B20&lt;0.75),0.7,IF(AND(B23&gt;=28,B23&lt;58,B26&lt;10,B22&gt;=4.5,B28&lt;5.5,B18&gt;=0.5),0.703,IF(AND(B23&gt;=83,B23&lt;98,B28&lt;1,B21&lt;21.5,B16&lt;2.5),0.704,IF(AND(B23&lt;28,B26&lt;17,B19&gt;=2.5,B25&gt;=2,B22&gt;=2.5,B28&gt;=0.25,B20&gt;=4.5,B27&lt;3),0.785,IF(AND(B23&gt;=58,B23&lt;83,B26&gt;=4,B26&lt;11,B19&lt;57.5,B14&lt;1.5,B18&gt;=0.25,B18&lt;35,B17&lt;0.5),0.821,IF(AND(B23&gt;=28,B23&lt;58,B26&gt;=5,B25&gt;=5,B25&lt;8,B22&lt;4.5,B21&gt;=0.25,B17&lt;2),0.848,IF(AND(B23&gt;=28,B23&lt;58,B26&gt;=10,B22&gt;=4.5,B28&lt;5.5),0.894,IF(AND(B23&gt;=58,B23&lt;83,B19&gt;=57.5,B14&lt;1.5,B18&lt;35),0.924,IF(AND(B23&gt;=58,B23&lt;83,B26&gt;=2,B26&lt;11,B19&lt;57.5,B14&lt;1.5,B18&lt;0.25,B17&lt;0.5),0.925,IF(AND(B23&gt;=28,B23&lt;58,B26&lt;10,B22&gt;=4.5,B28&lt;5.5,B18&lt;0.5),0.938,IF(AND(B23&gt;=58,B23&lt;83,B26&gt;=2,B19&lt;57.5,B14&lt;1.5,B18&lt;35,B17&gt;=0.5),0.942,IF(AND(B23&gt;=58,B23&lt;83,B19&gt;=17.5,B14&gt;=1.5),0.952,IF(AND(B23&gt;=28,B23&lt;58,B26&lt;5,B25&gt;=5,B22&lt;4.5,B21&gt;=0.25),0.958,IF(AND(B23&gt;=83,B23&lt;98,B22&lt;42.5,B28&gt;=1,B21&lt;21.5,B16&lt;2.5),1.041,IF(AND(B23&gt;=28,B23&lt;58,B22&gt;=4.5,B28&gt;=5.5),1.069,IF(AND(B23&lt;28,B26&gt;=17,B25&gt;=2),1.107,IF(AND(B23&gt;=83,B23&lt;98,B21&gt;=21.5,B16&lt;2.5),1.154,IF(AND(B23&gt;=58,B23&lt;83,B19&lt;17.5,B14&gt;=1.5),1.203,IF(AND(B23&gt;=83,B23&lt;98,B14&gt;=47.5,B16&gt;=2.5),1.262,IF(AND(B23&gt;=98,B19&gt;=62.5),1.388,IF(AND(B23&gt;=98,B19&lt;62.5),1.523,IF(AND(B23&gt;=83,B23&lt;98,B14&lt;47.5,B16&gt;=2.5),1.571,"")))))))))))))))))))))))))))))))))))))))))))</f>
        <v>0.92400000000000004</v>
      </c>
      <c r="C74" s="13">
        <f t="shared" ref="C74:AX74" si="8">IF(AND(C23&lt;2,C25&lt;2),0.019,IF(AND(C23&lt;11,C26&lt;17,C19&lt;2.5,C25&gt;=3,C20&gt;=0.5),0.109,IF(AND(C23&gt;=2,C23&lt;28,C25&lt;2),0.25,IF(AND(C23&lt;28,C26&lt;1,C19&gt;=2.5,C25&gt;=2,C28&lt;0.25),0.277,IF(AND(C23&gt;=11,C23&lt;28,C26&lt;17,C19&lt;2.5,C25&gt;=3,C20&gt;=0.5),0.318,IF(AND(C23&lt;28,C26&lt;17,C19&lt;2.5,C25&gt;=3,C20&lt;0.5),0.374,IF(AND(C23&lt;28,C26&lt;17,C19&gt;=2.5,C25&gt;=2,C28&gt;=0.25,C27&gt;=3),0.391,IF(AND(C23&lt;28,C26&gt;=1,C26&lt;17,C19&gt;=2.5,C25&gt;=2,C28&lt;0.25),0.454,IF(AND(C23&gt;=58,C23&lt;83,C14&lt;1.5,C18&gt;=35),0.464,IF(AND(C23&lt;28,C26&lt;17,C19&lt;2.5,C25&gt;=2,C25&lt;3),0.483,IF(AND(C23&gt;=28,C23&lt;58,C25&lt;5,C22&lt;4.5,C14&lt;4,C21&gt;=0.25,C20&gt;=0.75),0.521,IF(AND(C23&lt;28,C26&lt;17,C19&gt;=2.5,C25&gt;=2,C28&gt;=0.25,C20&lt;4.5,C27&lt;3),0.526,IF(AND(C23&gt;=28,C23&lt;58,C22&lt;4.5,C21&lt;0.25),0.526,IF(AND(C23&lt;28,C26&lt;17,C19&gt;=2.5,C25&gt;=2,C22&lt;2.5,C28&gt;=0.25,C20&gt;=4.5,C27&lt;3),0.56,IF(AND(C23&gt;=28,C23&lt;58,C26&gt;=5,C25&gt;=5,C25&lt;8,C22&lt;4.5,C21&gt;=0.25,C17&gt;=2),0.58,IF(AND(C23&gt;=58,C23&lt;83,C26&lt;2,C19&lt;57.5,C14&lt;1.5,C18&lt;35),0.58,IF(AND(C23&gt;=58,C23&lt;83,C26&gt;=2,C26&lt;4,C19&lt;57.5,C14&lt;1.5,C18&gt;=0.25,C18&lt;35,C17&lt;0.5),0.625,IF(AND(C23&gt;=58,C23&lt;83,C26&gt;=11,C19&lt;57.5,C14&lt;1.5,C18&lt;35,C17&lt;0.5),0.645,IF(AND(C23&gt;=28,C23&lt;58,C25&lt;5,C22&lt;4.5,C14&gt;=4,C21&gt;=0.25,C20&gt;=0.75),0.666,IF(AND(C23&gt;=28,C23&lt;58,C26&gt;=5,C25&gt;=8,C22&lt;4.5,C21&gt;=0.25),0.669,IF(AND(C23&gt;=83,C23&lt;98,C22&gt;=42.5,C28&gt;=1,C21&lt;21.5,C16&lt;2.5),0.685,IF(AND(C23&gt;=28,C23&lt;58,C25&lt;5,C22&lt;4.5,C21&gt;=0.25,C20&lt;0.75),0.7,IF(AND(C23&gt;=28,C23&lt;58,C26&lt;10,C22&gt;=4.5,C28&lt;5.5,C18&gt;=0.5),0.703,IF(AND(C23&gt;=83,C23&lt;98,C28&lt;1,C21&lt;21.5,C16&lt;2.5),0.704,IF(AND(C23&lt;28,C26&lt;17,C19&gt;=2.5,C25&gt;=2,C22&gt;=2.5,C28&gt;=0.25,C20&gt;=4.5,C27&lt;3),0.785,IF(AND(C23&gt;=58,C23&lt;83,C26&gt;=4,C26&lt;11,C19&lt;57.5,C14&lt;1.5,C18&gt;=0.25,C18&lt;35,C17&lt;0.5),0.821,IF(AND(C23&gt;=28,C23&lt;58,C26&gt;=5,C25&gt;=5,C25&lt;8,C22&lt;4.5,C21&gt;=0.25,C17&lt;2),0.848,IF(AND(C23&gt;=28,C23&lt;58,C26&gt;=10,C22&gt;=4.5,C28&lt;5.5),0.894,IF(AND(C23&gt;=58,C23&lt;83,C19&gt;=57.5,C14&lt;1.5,C18&lt;35),0.924,IF(AND(C23&gt;=58,C23&lt;83,C26&gt;=2,C26&lt;11,C19&lt;57.5,C14&lt;1.5,C18&lt;0.25,C17&lt;0.5),0.925,IF(AND(C23&gt;=28,C23&lt;58,C26&lt;10,C22&gt;=4.5,C28&lt;5.5,C18&lt;0.5),0.938,IF(AND(C23&gt;=58,C23&lt;83,C26&gt;=2,C19&lt;57.5,C14&lt;1.5,C18&lt;35,C17&gt;=0.5),0.942,IF(AND(C23&gt;=58,C23&lt;83,C19&gt;=17.5,C14&gt;=1.5),0.952,IF(AND(C23&gt;=28,C23&lt;58,C26&lt;5,C25&gt;=5,C22&lt;4.5,C21&gt;=0.25),0.958,IF(AND(C23&gt;=83,C23&lt;98,C22&lt;42.5,C28&gt;=1,C21&lt;21.5,C16&lt;2.5),1.041,IF(AND(C23&gt;=28,C23&lt;58,C22&gt;=4.5,C28&gt;=5.5),1.069,IF(AND(C23&lt;28,C26&gt;=17,C25&gt;=2),1.107,IF(AND(C23&gt;=83,C23&lt;98,C21&gt;=21.5,C16&lt;2.5),1.154,IF(AND(C23&gt;=58,C23&lt;83,C19&lt;17.5,C14&gt;=1.5),1.203,IF(AND(C23&gt;=83,C23&lt;98,C14&gt;=47.5,C16&gt;=2.5),1.262,IF(AND(C23&gt;=98,C19&gt;=62.5),1.388,IF(AND(C23&gt;=98,C19&lt;62.5),1.523,IF(AND(C23&gt;=83,C23&lt;98,C14&lt;47.5,C16&gt;=2.5),1.571,"")))))))))))))))))))))))))))))))))))))))))))</f>
        <v>0.27700000000000002</v>
      </c>
      <c r="D74" s="13">
        <f t="shared" si="8"/>
        <v>0.84799999999999998</v>
      </c>
      <c r="E74" s="13">
        <f t="shared" si="8"/>
        <v>0.89400000000000002</v>
      </c>
      <c r="F74" s="13">
        <f t="shared" si="8"/>
        <v>0.7</v>
      </c>
      <c r="G74" s="13">
        <f t="shared" si="8"/>
        <v>1.107</v>
      </c>
      <c r="H74" s="13">
        <f t="shared" si="8"/>
        <v>0.84799999999999998</v>
      </c>
      <c r="I74" s="13">
        <f t="shared" si="8"/>
        <v>0.94199999999999995</v>
      </c>
      <c r="J74" s="13">
        <f t="shared" si="8"/>
        <v>0.95199999999999996</v>
      </c>
      <c r="K74" s="13">
        <f t="shared" si="8"/>
        <v>1.9E-2</v>
      </c>
      <c r="L74" s="13">
        <f t="shared" si="8"/>
        <v>1.9E-2</v>
      </c>
      <c r="M74" s="13">
        <f t="shared" si="8"/>
        <v>1.9E-2</v>
      </c>
      <c r="N74" s="13">
        <f t="shared" si="8"/>
        <v>1.9E-2</v>
      </c>
      <c r="O74" s="13">
        <f t="shared" si="8"/>
        <v>1.9E-2</v>
      </c>
      <c r="P74" s="13">
        <f t="shared" si="8"/>
        <v>1.9E-2</v>
      </c>
      <c r="Q74" s="13">
        <f t="shared" si="8"/>
        <v>1.9E-2</v>
      </c>
      <c r="R74" s="13">
        <f t="shared" si="8"/>
        <v>1.9E-2</v>
      </c>
      <c r="S74" s="13">
        <f t="shared" si="8"/>
        <v>1.9E-2</v>
      </c>
      <c r="T74" s="13">
        <f t="shared" si="8"/>
        <v>1.9E-2</v>
      </c>
      <c r="U74" s="13">
        <f t="shared" si="8"/>
        <v>1.9E-2</v>
      </c>
      <c r="V74" s="13">
        <f t="shared" si="8"/>
        <v>1.9E-2</v>
      </c>
      <c r="W74" s="13">
        <f t="shared" si="8"/>
        <v>1.9E-2</v>
      </c>
      <c r="X74" s="13">
        <f t="shared" si="8"/>
        <v>1.9E-2</v>
      </c>
      <c r="Y74" s="13">
        <f t="shared" si="8"/>
        <v>1.9E-2</v>
      </c>
      <c r="Z74" s="13">
        <f t="shared" si="8"/>
        <v>1.9E-2</v>
      </c>
      <c r="AA74" s="13">
        <f t="shared" si="8"/>
        <v>1.9E-2</v>
      </c>
      <c r="AB74" s="13">
        <f t="shared" si="8"/>
        <v>1.9E-2</v>
      </c>
      <c r="AC74" s="13">
        <f t="shared" si="8"/>
        <v>1.9E-2</v>
      </c>
      <c r="AD74" s="13">
        <f t="shared" si="8"/>
        <v>1.9E-2</v>
      </c>
      <c r="AE74" s="13">
        <f t="shared" si="8"/>
        <v>1.9E-2</v>
      </c>
      <c r="AF74" s="13">
        <f t="shared" si="8"/>
        <v>1.9E-2</v>
      </c>
      <c r="AG74" s="13">
        <f t="shared" si="8"/>
        <v>1.9E-2</v>
      </c>
      <c r="AH74" s="13">
        <f t="shared" si="8"/>
        <v>1.9E-2</v>
      </c>
      <c r="AI74" s="13">
        <f t="shared" si="8"/>
        <v>1.9E-2</v>
      </c>
      <c r="AJ74" s="13">
        <f t="shared" si="8"/>
        <v>1.9E-2</v>
      </c>
      <c r="AK74" s="13">
        <f t="shared" si="8"/>
        <v>1.9E-2</v>
      </c>
      <c r="AL74" s="13">
        <f t="shared" si="8"/>
        <v>1.9E-2</v>
      </c>
      <c r="AM74" s="13">
        <f t="shared" si="8"/>
        <v>1.9E-2</v>
      </c>
      <c r="AN74" s="13">
        <f t="shared" si="8"/>
        <v>1.9E-2</v>
      </c>
      <c r="AO74" s="13">
        <f t="shared" si="8"/>
        <v>1.9E-2</v>
      </c>
      <c r="AP74" s="13">
        <f t="shared" si="8"/>
        <v>1.9E-2</v>
      </c>
      <c r="AQ74" s="13">
        <f t="shared" si="8"/>
        <v>1.9E-2</v>
      </c>
      <c r="AR74" s="13">
        <f t="shared" si="8"/>
        <v>1.9E-2</v>
      </c>
      <c r="AS74" s="13">
        <f t="shared" si="8"/>
        <v>1.9E-2</v>
      </c>
      <c r="AT74" s="13">
        <f t="shared" si="8"/>
        <v>1.9E-2</v>
      </c>
      <c r="AU74" s="13">
        <f t="shared" si="8"/>
        <v>1.9E-2</v>
      </c>
      <c r="AV74" s="13">
        <f t="shared" si="8"/>
        <v>1.9E-2</v>
      </c>
      <c r="AW74" s="13">
        <f t="shared" si="8"/>
        <v>1.9E-2</v>
      </c>
      <c r="AX74" s="13">
        <f t="shared" si="8"/>
        <v>1.9E-2</v>
      </c>
    </row>
    <row r="75" spans="1:50" x14ac:dyDescent="0.35">
      <c r="A75" s="1" t="s">
        <v>40</v>
      </c>
      <c r="B75" s="13">
        <f>IF(AND(B23&lt;7,B19&lt;2.5),0.028,IF(AND(B23&gt;=7,B23&lt;18,B25&lt;5,B28&lt;2.5,B20&lt;0.5,B19&gt;=12.5),0.129,IF(AND(B23&gt;=45,B23&lt;53,B21&lt;0.5),0.199,IF(AND(B23&lt;7,B19&gt;=2.5),0.208,IF(AND(B23&gt;=7,B23&lt;18,B25&lt;5,B28&lt;2.5,B20&lt;0.5,B19&lt;12.5),0.284,IF(AND(B23&gt;=12,B23&lt;33,B26&gt;=2,B25&lt;5,B20&gt;=0.5),0.343,IF(AND(B23&gt;=18,B23&lt;33,B25&lt;5,B28&lt;2.5,B20&lt;0.5),0.348,IF(AND(B23&gt;=7,B23&lt;18,B24&gt;=4,B25&gt;=5),0.349,IF(AND(B23&gt;=33,B23&lt;45,B21&lt;0.5),0.478,IF(AND(B23&gt;=7,B23&lt;12,B26&gt;=2,B25&lt;5,B20&gt;=0.5),0.486,IF(AND(B23&gt;=33,B23&lt;53,B21&gt;=15.5,B14&lt;0.75),0.486,IF(AND(B23&gt;=7,B23&lt;33,B26&lt;2,B25&lt;5,B20&gt;=0.5,B16&lt;0.5),0.503,IF(AND(B23&gt;=18,B23&lt;33,B21&lt;12,B24&lt;4,B25&gt;=5,B28&lt;2.5),0.505,IF(AND(B23&gt;=7,B23&lt;33,B25&lt;5,B28&gt;=2.5,B20&lt;0.5),0.522,IF(AND(B23&gt;=7,B23&lt;18,B21&lt;12,B24&lt;4,B25&gt;=5,B28&lt;0.5),0.552,IF(AND(B23&gt;=18,B23&lt;33,B24&gt;=4,B25&gt;=5),0.557,IF(AND(B23&gt;=53,B23&lt;93,B21&lt;10.5,B24&lt;4,B26&gt;=13,B26&lt;19),0.625,IF(AND(B23&gt;=53,B23&lt;93,B21&gt;=10.5,B21&lt;22.5,B24&lt;4,B26&lt;19),0.629,IF(AND(B23&gt;=18,B23&lt;33,B21&lt;12,B24&lt;4,B25&gt;=5,B28&gt;=2.5),0.631,IF(AND(B23&gt;=33,B23&lt;53,B21&gt;=9.5,B21&lt;15.5,B26&gt;=10,B18&gt;=1.5),0.633,IF(AND(B23&gt;=33,B23&lt;53,B21&gt;=0.5,B21&lt;15.5,B26&gt;=7,B26&lt;10,B20&lt;9.5),0.638,IF(AND(B23&gt;=33,B23&lt;53,B21&gt;=15.5,B14&gt;=1.5),0.648,IF(AND(B23&gt;=7,B23&lt;33,B26&lt;2,B25&lt;5,B20&gt;=0.5,B16&gt;=0.5),0.683,IF(AND(B23&gt;=53,B23&lt;93,B21&gt;=22.5,B24&lt;4,B26&lt;19,B17&gt;=3.5),0.708,IF(AND(B23&gt;=7,B23&lt;18,B21&lt;12,B24&lt;4,B25&gt;=5,B28&gt;=0.5),0.728,IF(AND(B23&gt;=53,B23&lt;93,B21&lt;10.5,B24&lt;4,B26&lt;13,B22&gt;=18),0.76,IF(AND(B23&gt;=33,B23&lt;53,B21&gt;=0.5,B21&lt;15.5,B26&lt;7,B20&lt;9.5),0.782,IF(AND(B23&gt;=33,B23&lt;53,B21&gt;=0.5,B21&lt;9.5,B26&gt;=10,B18&gt;=1.5),0.859,IF(AND(B23&gt;=53,B23&lt;93,B21&lt;10.5,B24&lt;4,B26&lt;13,B28&lt;0.75,B22&lt;18),0.866,IF(AND(B23&gt;=53,B23&lt;93,B21&lt;8.5,B24&lt;4,B26&lt;13,B25&lt;8,B28&gt;=0.75,B19&lt;80,B22&lt;18),0.875,IF(AND(B23&gt;=33,B23&lt;53,B21&gt;=15.5,B14&gt;=0.75,B14&lt;1.5),0.886,IF(AND(B23&gt;=7,B23&lt;33,B21&gt;=12,B24&lt;4,B25&gt;=5),0.938,IF(AND(B23&gt;=53,B23&lt;93,B21&gt;=22.5,B24&lt;4,B26&lt;19,B17&lt;3.5),0.942,IF(AND(B23&gt;=33,B23&lt;53,B21&gt;=0.5,B21&lt;15.5,B26&lt;10,B20&gt;=9.5),0.993,IF(AND(B23&gt;=53,B23&lt;78,B24&gt;=4,B19&lt;55),0.995,IF(AND(B23&gt;=33,B23&lt;53,B21&gt;=0.5,B21&lt;15.5,B26&gt;=10,B18&lt;1.5),1.013,IF(AND(B23&gt;=53,B23&lt;93,B21&lt;8.5,B24&lt;4,B26&lt;13,B25&gt;=8,B28&gt;=0.75,B19&lt;80,B22&lt;18),1.017,IF(AND(B23&gt;=93,B24&lt;4,B20&lt;12.5),1.025,IF(AND(B23&gt;=53,B23&lt;93,B21&gt;=8.5,B21&lt;10.5,B24&lt;4,B26&lt;13,B28&gt;=0.75,B19&lt;80,B22&lt;18),1.09,IF(AND(B23&gt;=53,B23&lt;93,B21&lt;10.5,B24&lt;4,B26&lt;13,B28&gt;=0.75,B19&gt;=80,B22&lt;18),1.102,IF(AND(B23&gt;=53,B23&lt;93,B24&lt;4,B26&gt;=19),1.167,IF(AND(B23&gt;=78,B24&gt;=4,B19&lt;55),1.191,IF(AND(B23&gt;=93,B24&lt;4,B20&gt;=12.5),1.229,IF(AND(B23&gt;=53,B24&gt;=4,B19&gt;=55,B14&lt;46),1.316,IF(AND(B23&gt;=53,B24&gt;=4,B19&gt;=55,B14&gt;=46),1.571,"")))))))))))))))))))))))))))))))))))))))))))))</f>
        <v>0.86599999999999999</v>
      </c>
      <c r="C75" s="13">
        <f t="shared" ref="C75:AX75" si="9">IF(AND(C23&lt;7,C19&lt;2.5),0.028,IF(AND(C23&gt;=7,C23&lt;18,C25&lt;5,C28&lt;2.5,C20&lt;0.5,C19&gt;=12.5),0.129,IF(AND(C23&gt;=45,C23&lt;53,C21&lt;0.5),0.199,IF(AND(C23&lt;7,C19&gt;=2.5),0.208,IF(AND(C23&gt;=7,C23&lt;18,C25&lt;5,C28&lt;2.5,C20&lt;0.5,C19&lt;12.5),0.284,IF(AND(C23&gt;=12,C23&lt;33,C26&gt;=2,C25&lt;5,C20&gt;=0.5),0.343,IF(AND(C23&gt;=18,C23&lt;33,C25&lt;5,C28&lt;2.5,C20&lt;0.5),0.348,IF(AND(C23&gt;=7,C23&lt;18,C24&gt;=4,C25&gt;=5),0.349,IF(AND(C23&gt;=33,C23&lt;45,C21&lt;0.5),0.478,IF(AND(C23&gt;=7,C23&lt;12,C26&gt;=2,C25&lt;5,C20&gt;=0.5),0.486,IF(AND(C23&gt;=33,C23&lt;53,C21&gt;=15.5,C14&lt;0.75),0.486,IF(AND(C23&gt;=7,C23&lt;33,C26&lt;2,C25&lt;5,C20&gt;=0.5,C16&lt;0.5),0.503,IF(AND(C23&gt;=18,C23&lt;33,C21&lt;12,C24&lt;4,C25&gt;=5,C28&lt;2.5),0.505,IF(AND(C23&gt;=7,C23&lt;33,C25&lt;5,C28&gt;=2.5,C20&lt;0.5),0.522,IF(AND(C23&gt;=7,C23&lt;18,C21&lt;12,C24&lt;4,C25&gt;=5,C28&lt;0.5),0.552,IF(AND(C23&gt;=18,C23&lt;33,C24&gt;=4,C25&gt;=5),0.557,IF(AND(C23&gt;=53,C23&lt;93,C21&lt;10.5,C24&lt;4,C26&gt;=13,C26&lt;19),0.625,IF(AND(C23&gt;=53,C23&lt;93,C21&gt;=10.5,C21&lt;22.5,C24&lt;4,C26&lt;19),0.629,IF(AND(C23&gt;=18,C23&lt;33,C21&lt;12,C24&lt;4,C25&gt;=5,C28&gt;=2.5),0.631,IF(AND(C23&gt;=33,C23&lt;53,C21&gt;=9.5,C21&lt;15.5,C26&gt;=10,C18&gt;=1.5),0.633,IF(AND(C23&gt;=33,C23&lt;53,C21&gt;=0.5,C21&lt;15.5,C26&gt;=7,C26&lt;10,C20&lt;9.5),0.638,IF(AND(C23&gt;=33,C23&lt;53,C21&gt;=15.5,C14&gt;=1.5),0.648,IF(AND(C23&gt;=7,C23&lt;33,C26&lt;2,C25&lt;5,C20&gt;=0.5,C16&gt;=0.5),0.683,IF(AND(C23&gt;=53,C23&lt;93,C21&gt;=22.5,C24&lt;4,C26&lt;19,C17&gt;=3.5),0.708,IF(AND(C23&gt;=7,C23&lt;18,C21&lt;12,C24&lt;4,C25&gt;=5,C28&gt;=0.5),0.728,IF(AND(C23&gt;=53,C23&lt;93,C21&lt;10.5,C24&lt;4,C26&lt;13,C22&gt;=18),0.76,IF(AND(C23&gt;=33,C23&lt;53,C21&gt;=0.5,C21&lt;15.5,C26&lt;7,C20&lt;9.5),0.782,IF(AND(C23&gt;=33,C23&lt;53,C21&gt;=0.5,C21&lt;9.5,C26&gt;=10,C18&gt;=1.5),0.859,IF(AND(C23&gt;=53,C23&lt;93,C21&lt;10.5,C24&lt;4,C26&lt;13,C28&lt;0.75,C22&lt;18),0.866,IF(AND(C23&gt;=53,C23&lt;93,C21&lt;8.5,C24&lt;4,C26&lt;13,C25&lt;8,C28&gt;=0.75,C19&lt;80,C22&lt;18),0.875,IF(AND(C23&gt;=33,C23&lt;53,C21&gt;=15.5,C14&gt;=0.75,C14&lt;1.5),0.886,IF(AND(C23&gt;=7,C23&lt;33,C21&gt;=12,C24&lt;4,C25&gt;=5),0.938,IF(AND(C23&gt;=53,C23&lt;93,C21&gt;=22.5,C24&lt;4,C26&lt;19,C17&lt;3.5),0.942,IF(AND(C23&gt;=33,C23&lt;53,C21&gt;=0.5,C21&lt;15.5,C26&lt;10,C20&gt;=9.5),0.993,IF(AND(C23&gt;=53,C23&lt;78,C24&gt;=4,C19&lt;55),0.995,IF(AND(C23&gt;=33,C23&lt;53,C21&gt;=0.5,C21&lt;15.5,C26&gt;=10,C18&lt;1.5),1.013,IF(AND(C23&gt;=53,C23&lt;93,C21&lt;8.5,C24&lt;4,C26&lt;13,C25&gt;=8,C28&gt;=0.75,C19&lt;80,C22&lt;18),1.017,IF(AND(C23&gt;=93,C24&lt;4,C20&lt;12.5),1.025,IF(AND(C23&gt;=53,C23&lt;93,C21&gt;=8.5,C21&lt;10.5,C24&lt;4,C26&lt;13,C28&gt;=0.75,C19&lt;80,C22&lt;18),1.09,IF(AND(C23&gt;=53,C23&lt;93,C21&lt;10.5,C24&lt;4,C26&lt;13,C28&gt;=0.75,C19&gt;=80,C22&lt;18),1.102,IF(AND(C23&gt;=53,C23&lt;93,C24&lt;4,C26&gt;=19),1.167,IF(AND(C23&gt;=78,C24&gt;=4,C19&lt;55),1.191,IF(AND(C23&gt;=93,C24&lt;4,C20&gt;=12.5),1.229,IF(AND(C23&gt;=53,C24&gt;=4,C19&gt;=55,C14&lt;46),1.316,IF(AND(C23&gt;=53,C24&gt;=4,C19&gt;=55,C14&gt;=46),1.571,"")))))))))))))))))))))))))))))))))))))))))))))</f>
        <v>0.34799999999999998</v>
      </c>
      <c r="D75" s="13">
        <f t="shared" si="9"/>
        <v>0.85899999999999999</v>
      </c>
      <c r="E75" s="13">
        <f t="shared" si="9"/>
        <v>1.0129999999999999</v>
      </c>
      <c r="F75" s="13">
        <f t="shared" si="9"/>
        <v>0.63800000000000001</v>
      </c>
      <c r="G75" s="13">
        <f t="shared" si="9"/>
        <v>0.52200000000000002</v>
      </c>
      <c r="H75" s="13">
        <f t="shared" si="9"/>
        <v>0.85899999999999999</v>
      </c>
      <c r="I75" s="13">
        <f t="shared" si="9"/>
        <v>1.167</v>
      </c>
      <c r="J75" s="13">
        <f t="shared" si="9"/>
        <v>1.167</v>
      </c>
      <c r="K75" s="13">
        <f t="shared" si="9"/>
        <v>2.8000000000000001E-2</v>
      </c>
      <c r="L75" s="13">
        <f t="shared" si="9"/>
        <v>2.8000000000000001E-2</v>
      </c>
      <c r="M75" s="13">
        <f t="shared" si="9"/>
        <v>2.8000000000000001E-2</v>
      </c>
      <c r="N75" s="13">
        <f t="shared" si="9"/>
        <v>2.8000000000000001E-2</v>
      </c>
      <c r="O75" s="13">
        <f t="shared" si="9"/>
        <v>2.8000000000000001E-2</v>
      </c>
      <c r="P75" s="13">
        <f t="shared" si="9"/>
        <v>2.8000000000000001E-2</v>
      </c>
      <c r="Q75" s="13">
        <f t="shared" si="9"/>
        <v>2.8000000000000001E-2</v>
      </c>
      <c r="R75" s="13">
        <f t="shared" si="9"/>
        <v>2.8000000000000001E-2</v>
      </c>
      <c r="S75" s="13">
        <f t="shared" si="9"/>
        <v>2.8000000000000001E-2</v>
      </c>
      <c r="T75" s="13">
        <f t="shared" si="9"/>
        <v>2.8000000000000001E-2</v>
      </c>
      <c r="U75" s="13">
        <f t="shared" si="9"/>
        <v>2.8000000000000001E-2</v>
      </c>
      <c r="V75" s="13">
        <f t="shared" si="9"/>
        <v>2.8000000000000001E-2</v>
      </c>
      <c r="W75" s="13">
        <f t="shared" si="9"/>
        <v>2.8000000000000001E-2</v>
      </c>
      <c r="X75" s="13">
        <f t="shared" si="9"/>
        <v>2.8000000000000001E-2</v>
      </c>
      <c r="Y75" s="13">
        <f t="shared" si="9"/>
        <v>2.8000000000000001E-2</v>
      </c>
      <c r="Z75" s="13">
        <f t="shared" si="9"/>
        <v>2.8000000000000001E-2</v>
      </c>
      <c r="AA75" s="13">
        <f t="shared" si="9"/>
        <v>2.8000000000000001E-2</v>
      </c>
      <c r="AB75" s="13">
        <f t="shared" si="9"/>
        <v>2.8000000000000001E-2</v>
      </c>
      <c r="AC75" s="13">
        <f t="shared" si="9"/>
        <v>2.8000000000000001E-2</v>
      </c>
      <c r="AD75" s="13">
        <f t="shared" si="9"/>
        <v>2.8000000000000001E-2</v>
      </c>
      <c r="AE75" s="13">
        <f t="shared" si="9"/>
        <v>2.8000000000000001E-2</v>
      </c>
      <c r="AF75" s="13">
        <f t="shared" si="9"/>
        <v>2.8000000000000001E-2</v>
      </c>
      <c r="AG75" s="13">
        <f t="shared" si="9"/>
        <v>2.8000000000000001E-2</v>
      </c>
      <c r="AH75" s="13">
        <f t="shared" si="9"/>
        <v>2.8000000000000001E-2</v>
      </c>
      <c r="AI75" s="13">
        <f t="shared" si="9"/>
        <v>2.8000000000000001E-2</v>
      </c>
      <c r="AJ75" s="13">
        <f t="shared" si="9"/>
        <v>2.8000000000000001E-2</v>
      </c>
      <c r="AK75" s="13">
        <f t="shared" si="9"/>
        <v>2.8000000000000001E-2</v>
      </c>
      <c r="AL75" s="13">
        <f t="shared" si="9"/>
        <v>2.8000000000000001E-2</v>
      </c>
      <c r="AM75" s="13">
        <f t="shared" si="9"/>
        <v>2.8000000000000001E-2</v>
      </c>
      <c r="AN75" s="13">
        <f t="shared" si="9"/>
        <v>2.8000000000000001E-2</v>
      </c>
      <c r="AO75" s="13">
        <f t="shared" si="9"/>
        <v>2.8000000000000001E-2</v>
      </c>
      <c r="AP75" s="13">
        <f t="shared" si="9"/>
        <v>2.8000000000000001E-2</v>
      </c>
      <c r="AQ75" s="13">
        <f t="shared" si="9"/>
        <v>2.8000000000000001E-2</v>
      </c>
      <c r="AR75" s="13">
        <f t="shared" si="9"/>
        <v>2.8000000000000001E-2</v>
      </c>
      <c r="AS75" s="13">
        <f t="shared" si="9"/>
        <v>2.8000000000000001E-2</v>
      </c>
      <c r="AT75" s="13">
        <f t="shared" si="9"/>
        <v>2.8000000000000001E-2</v>
      </c>
      <c r="AU75" s="13">
        <f t="shared" si="9"/>
        <v>2.8000000000000001E-2</v>
      </c>
      <c r="AV75" s="13">
        <f t="shared" si="9"/>
        <v>2.8000000000000001E-2</v>
      </c>
      <c r="AW75" s="13">
        <f t="shared" si="9"/>
        <v>2.8000000000000001E-2</v>
      </c>
      <c r="AX75" s="13">
        <f t="shared" si="9"/>
        <v>2.8000000000000001E-2</v>
      </c>
    </row>
    <row r="76" spans="1:50" x14ac:dyDescent="0.35">
      <c r="A76" s="1" t="s">
        <v>41</v>
      </c>
      <c r="B76" s="13">
        <f>IF(AND(B23&lt;6,B21&lt;0.5,B19&lt;2),0.074,IF(AND(B23&gt;=23,B23&lt;58,B21&lt;0.25,B19&gt;=35),0.202,IF(AND(B23&gt;=6,B23&lt;23,B19&lt;1.5,B28&gt;=0.75,B20&lt;1.5),0.216,IF(AND(B23&lt;6,B21&lt;0.5,B19&gt;=2),0.225,IF(AND(B23&lt;6,B21&gt;=0.5,B14&lt;0.5),0.226,IF(AND(B23&gt;=6,B23&lt;23,B26&lt;5,B28&lt;0.75),0.295,IF(AND(B23&gt;=6,B23&lt;23,B19&gt;=1.5,B14&lt;4.5,B25&lt;2,B28&gt;=0.75),0.337,IF(AND(B23&gt;=6,B23&lt;23,B19&gt;=1.5,B14&lt;1.5,B25&gt;=2,B28&gt;=0.75,B20&lt;2),0.418,IF(AND(B23&gt;=6,B23&lt;23,B19&lt;1.5,B28&gt;=0.75,B20&gt;=1.5),0.464,IF(AND(B23&gt;=23,B23&lt;58,B21&lt;0.25,B19&lt;35),0.472,IF(AND(B23&gt;=6,B23&lt;23,B19&gt;=1.5,B14&gt;=4.5,B17&lt;0.75,B28&gt;=0.75,B27&lt;2),0.474,IF(AND(B23&lt;6,B21&gt;=0.5,B14&gt;=0.5),0.489,IF(AND(B23&gt;=58,B18&gt;=35,B17&lt;1.5,B26&lt;19),0.494,IF(AND(B23&gt;=6,B23&lt;23,B26&gt;=5,B28&lt;0.75),0.517,IF(AND(B23&gt;=58,B18&lt;35,B17&lt;1.5,B26&gt;=13,B26&lt;19),0.538,IF(AND(B23&gt;=23,B23&lt;38,B21&gt;=1.5,B18&lt;0.5,B22&lt;5.5),0.541,IF(AND(B23&gt;=6,B23&lt;23,B19&gt;=1.5,B14&lt;1.5,B25&gt;=2,B28&gt;=0.75,B20&gt;=2),0.56,IF(AND(B23&gt;=6,B23&lt;23,B19&gt;=1.5,B14&gt;=1.5,B14&lt;4.5,B25&gt;=2,B28&gt;=0.75),0.561,IF(AND(B23&gt;=58,B21&lt;19,B19&gt;=24,B18&lt;35,B22&gt;=4,B17&lt;1.5,B26&lt;13,B25&lt;4),0.58,IF(AND(B23&gt;=23,B23&lt;58,B21&gt;=1.5,B18&gt;=0.5,B22&lt;5.5,B14&gt;=0.75,B14&lt;23,B25&lt;6),0.627,IF(AND(B23&gt;=38,B23&lt;58,B21&gt;=1.5,B18&lt;0.5,B22&lt;5.5,B14&lt;6),0.65,IF(AND(B23&gt;=23,B23&lt;58,B21&gt;=1.5,B19&gt;=27.5,B18&gt;=2,B22&lt;5.5,B14&lt;0.75),0.659,IF(AND(B23&gt;=6,B23&lt;23,B19&gt;=1.5,B14&gt;=4.5,B17&gt;=0.75,B28&gt;=0.75,B27&lt;2),0.665,IF(AND(B23&gt;=23,B23&lt;53,B21&gt;=1.5,B18&gt;=0.5,B22&lt;4.5,B14&gt;=0.75,B25&gt;=6),0.743,IF(AND(B23&gt;=23,B23&lt;58,B21&gt;=1.5,B18&gt;=0.5,B22&lt;5.5,B14&gt;=23,B25&lt;6),0.759,IF(AND(B23&gt;=58,B21&lt;19,B19&gt;=24,B18&lt;35,B22&gt;=4,B17&lt;1.5,B26&lt;13,B25&gt;=4),0.769,IF(AND(B23&gt;=6,B23&lt;23,B19&gt;=1.5,B14&gt;=4.5,B28&gt;=0.75,B27&gt;=2),0.785,IF(AND(B23&gt;=23,B23&lt;58,B21&gt;=0.25,B21&lt;1.5,B22&lt;5.5,B24&lt;3),0.832,IF(AND(B23&gt;=23,B23&lt;58,B21&gt;=1.5,B19&lt;27.5,B18&gt;=2,B22&lt;5.5,B14&lt;0.75),0.867,IF(AND(B23&gt;=38,B23&lt;58,B21&gt;=1.5,B18&lt;0.5,B22&lt;5.5,B14&gt;=6),0.887,IF(AND(B23&gt;=58,B19&lt;50,B17&gt;=1.5,B26&lt;6),0.887,IF(AND(B23&gt;=58,B23&lt;85,B21&lt;19,B18&lt;35,B22&lt;4,B17&lt;1.5,B26&lt;13),0.89,IF(AND(B23&gt;=23,B23&lt;58,B21&gt;=0.25,B19&lt;15,B22&gt;=5.5),0.898,IF(AND(B23&gt;=58,B21&lt;19,B19&lt;24,B18&lt;35,B22&gt;=4,B17&lt;1.5,B26&lt;13),0.901,IF(AND(B23&gt;=58,B19&lt;50,B18&lt;4.5,B17&gt;=1.5,B26&gt;=6,B25&lt;11),0.939,IF(AND(B23&gt;=23,B23&lt;58,B21&gt;=1.5,B18&gt;=0.5,B22&gt;=4.5,B22&lt;5.5,B14&gt;=0.75,B25&gt;=6),0.987,IF(AND(B23&gt;=53,B23&lt;58,B21&gt;=1.5,B18&gt;=0.5,B22&lt;4.5,B14&gt;=0.75,B25&gt;=6),0.991,IF(AND(B23&gt;=23,B23&lt;58,B21&gt;=1.5,B18&gt;=0.5,B18&lt;2,B22&lt;5.5,B14&lt;0.75),1,IF(AND(B23&gt;=85,B21&lt;19,B18&lt;35,B22&lt;4,B17&lt;1.5,B26&lt;13),1.042,IF(AND(B23&gt;=23,B23&lt;58,B21&gt;=0.25,B21&lt;1.5,B22&lt;5.5,B24&gt;=3),1.049,IF(AND(B23&gt;=58,B21&gt;=19,B18&lt;35,B17&lt;1.5,B26&lt;13),1.068,IF(AND(B23&gt;=23,B23&lt;58,B21&gt;=0.25,B19&gt;=15,B22&gt;=5.5),1.133,IF(AND(B23&gt;=58,B19&lt;50,B18&lt;4.5,B17&gt;=1.5,B26&gt;=6,B25&gt;=11),1.142,IF(AND(B23&gt;=58,B17&lt;1.5,B26&gt;=19),1.281,IF(AND(B23&gt;=58,B19&lt;50,B18&gt;=4.5,B17&gt;=1.5,B26&gt;=6),1.291,IF(AND(B23&gt;=58,B19&gt;=50,B17&gt;=1.5),1.423,""))))))))))))))))))))))))))))))))))))))))))))))</f>
        <v>0.89</v>
      </c>
      <c r="C76" s="13">
        <f t="shared" ref="C76:AX76" si="10">IF(AND(C23&lt;6,C21&lt;0.5,C19&lt;2),0.074,IF(AND(C23&gt;=23,C23&lt;58,C21&lt;0.25,C19&gt;=35),0.202,IF(AND(C23&gt;=6,C23&lt;23,C19&lt;1.5,C28&gt;=0.75,C20&lt;1.5),0.216,IF(AND(C23&lt;6,C21&lt;0.5,C19&gt;=2),0.225,IF(AND(C23&lt;6,C21&gt;=0.5,C14&lt;0.5),0.226,IF(AND(C23&gt;=6,C23&lt;23,C26&lt;5,C28&lt;0.75),0.295,IF(AND(C23&gt;=6,C23&lt;23,C19&gt;=1.5,C14&lt;4.5,C25&lt;2,C28&gt;=0.75),0.337,IF(AND(C23&gt;=6,C23&lt;23,C19&gt;=1.5,C14&lt;1.5,C25&gt;=2,C28&gt;=0.75,C20&lt;2),0.418,IF(AND(C23&gt;=6,C23&lt;23,C19&lt;1.5,C28&gt;=0.75,C20&gt;=1.5),0.464,IF(AND(C23&gt;=23,C23&lt;58,C21&lt;0.25,C19&lt;35),0.472,IF(AND(C23&gt;=6,C23&lt;23,C19&gt;=1.5,C14&gt;=4.5,C17&lt;0.75,C28&gt;=0.75,C27&lt;2),0.474,IF(AND(C23&lt;6,C21&gt;=0.5,C14&gt;=0.5),0.489,IF(AND(C23&gt;=58,C18&gt;=35,C17&lt;1.5,C26&lt;19),0.494,IF(AND(C23&gt;=6,C23&lt;23,C26&gt;=5,C28&lt;0.75),0.517,IF(AND(C23&gt;=58,C18&lt;35,C17&lt;1.5,C26&gt;=13,C26&lt;19),0.538,IF(AND(C23&gt;=23,C23&lt;38,C21&gt;=1.5,C18&lt;0.5,C22&lt;5.5),0.541,IF(AND(C23&gt;=6,C23&lt;23,C19&gt;=1.5,C14&lt;1.5,C25&gt;=2,C28&gt;=0.75,C20&gt;=2),0.56,IF(AND(C23&gt;=6,C23&lt;23,C19&gt;=1.5,C14&gt;=1.5,C14&lt;4.5,C25&gt;=2,C28&gt;=0.75),0.561,IF(AND(C23&gt;=58,C21&lt;19,C19&gt;=24,C18&lt;35,C22&gt;=4,C17&lt;1.5,C26&lt;13,C25&lt;4),0.58,IF(AND(C23&gt;=23,C23&lt;58,C21&gt;=1.5,C18&gt;=0.5,C22&lt;5.5,C14&gt;=0.75,C14&lt;23,C25&lt;6),0.627,IF(AND(C23&gt;=38,C23&lt;58,C21&gt;=1.5,C18&lt;0.5,C22&lt;5.5,C14&lt;6),0.65,IF(AND(C23&gt;=23,C23&lt;58,C21&gt;=1.5,C19&gt;=27.5,C18&gt;=2,C22&lt;5.5,C14&lt;0.75),0.659,IF(AND(C23&gt;=6,C23&lt;23,C19&gt;=1.5,C14&gt;=4.5,C17&gt;=0.75,C28&gt;=0.75,C27&lt;2),0.665,IF(AND(C23&gt;=23,C23&lt;53,C21&gt;=1.5,C18&gt;=0.5,C22&lt;4.5,C14&gt;=0.75,C25&gt;=6),0.743,IF(AND(C23&gt;=23,C23&lt;58,C21&gt;=1.5,C18&gt;=0.5,C22&lt;5.5,C14&gt;=23,C25&lt;6),0.759,IF(AND(C23&gt;=58,C21&lt;19,C19&gt;=24,C18&lt;35,C22&gt;=4,C17&lt;1.5,C26&lt;13,C25&gt;=4),0.769,IF(AND(C23&gt;=6,C23&lt;23,C19&gt;=1.5,C14&gt;=4.5,C28&gt;=0.75,C27&gt;=2),0.785,IF(AND(C23&gt;=23,C23&lt;58,C21&gt;=0.25,C21&lt;1.5,C22&lt;5.5,C24&lt;3),0.832,IF(AND(C23&gt;=23,C23&lt;58,C21&gt;=1.5,C19&lt;27.5,C18&gt;=2,C22&lt;5.5,C14&lt;0.75),0.867,IF(AND(C23&gt;=38,C23&lt;58,C21&gt;=1.5,C18&lt;0.5,C22&lt;5.5,C14&gt;=6),0.887,IF(AND(C23&gt;=58,C19&lt;50,C17&gt;=1.5,C26&lt;6),0.887,IF(AND(C23&gt;=58,C23&lt;85,C21&lt;19,C18&lt;35,C22&lt;4,C17&lt;1.5,C26&lt;13),0.89,IF(AND(C23&gt;=23,C23&lt;58,C21&gt;=0.25,C19&lt;15,C22&gt;=5.5),0.898,IF(AND(C23&gt;=58,C21&lt;19,C19&lt;24,C18&lt;35,C22&gt;=4,C17&lt;1.5,C26&lt;13),0.901,IF(AND(C23&gt;=58,C19&lt;50,C18&lt;4.5,C17&gt;=1.5,C26&gt;=6,C25&lt;11),0.939,IF(AND(C23&gt;=23,C23&lt;58,C21&gt;=1.5,C18&gt;=0.5,C22&gt;=4.5,C22&lt;5.5,C14&gt;=0.75,C25&gt;=6),0.987,IF(AND(C23&gt;=53,C23&lt;58,C21&gt;=1.5,C18&gt;=0.5,C22&lt;4.5,C14&gt;=0.75,C25&gt;=6),0.991,IF(AND(C23&gt;=23,C23&lt;58,C21&gt;=1.5,C18&gt;=0.5,C18&lt;2,C22&lt;5.5,C14&lt;0.75),1,IF(AND(C23&gt;=85,C21&lt;19,C18&lt;35,C22&lt;4,C17&lt;1.5,C26&lt;13),1.042,IF(AND(C23&gt;=23,C23&lt;58,C21&gt;=0.25,C21&lt;1.5,C22&lt;5.5,C24&gt;=3),1.049,IF(AND(C23&gt;=58,C21&gt;=19,C18&lt;35,C17&lt;1.5,C26&lt;13),1.068,IF(AND(C23&gt;=23,C23&lt;58,C21&gt;=0.25,C19&gt;=15,C22&gt;=5.5),1.133,IF(AND(C23&gt;=58,C19&lt;50,C18&lt;4.5,C17&gt;=1.5,C26&gt;=6,C25&gt;=11),1.142,IF(AND(C23&gt;=58,C17&lt;1.5,C26&gt;=19),1.281,IF(AND(C23&gt;=58,C19&lt;50,C18&gt;=4.5,C17&gt;=1.5,C26&gt;=6),1.291,IF(AND(C23&gt;=58,C19&gt;=50,C17&gt;=1.5),1.423,""))))))))))))))))))))))))))))))))))))))))))))))</f>
        <v>0.29499999999999998</v>
      </c>
      <c r="D76" s="13">
        <f t="shared" si="10"/>
        <v>0.83199999999999996</v>
      </c>
      <c r="E76" s="13">
        <f t="shared" si="10"/>
        <v>1</v>
      </c>
      <c r="F76" s="13">
        <f t="shared" si="10"/>
        <v>0.627</v>
      </c>
      <c r="G76" s="13">
        <f t="shared" si="10"/>
        <v>1</v>
      </c>
      <c r="H76" s="13">
        <f t="shared" si="10"/>
        <v>0.74299999999999999</v>
      </c>
      <c r="I76" s="13">
        <f t="shared" si="10"/>
        <v>1.2809999999999999</v>
      </c>
      <c r="J76" s="13">
        <f t="shared" si="10"/>
        <v>1.2909999999999999</v>
      </c>
      <c r="K76" s="13">
        <f t="shared" si="10"/>
        <v>7.3999999999999996E-2</v>
      </c>
      <c r="L76" s="13">
        <f t="shared" si="10"/>
        <v>7.3999999999999996E-2</v>
      </c>
      <c r="M76" s="13">
        <f t="shared" si="10"/>
        <v>7.3999999999999996E-2</v>
      </c>
      <c r="N76" s="13">
        <f t="shared" si="10"/>
        <v>7.3999999999999996E-2</v>
      </c>
      <c r="O76" s="13">
        <f t="shared" si="10"/>
        <v>7.3999999999999996E-2</v>
      </c>
      <c r="P76" s="13">
        <f t="shared" si="10"/>
        <v>7.3999999999999996E-2</v>
      </c>
      <c r="Q76" s="13">
        <f t="shared" si="10"/>
        <v>7.3999999999999996E-2</v>
      </c>
      <c r="R76" s="13">
        <f t="shared" si="10"/>
        <v>7.3999999999999996E-2</v>
      </c>
      <c r="S76" s="13">
        <f t="shared" si="10"/>
        <v>7.3999999999999996E-2</v>
      </c>
      <c r="T76" s="13">
        <f t="shared" si="10"/>
        <v>7.3999999999999996E-2</v>
      </c>
      <c r="U76" s="13">
        <f t="shared" si="10"/>
        <v>7.3999999999999996E-2</v>
      </c>
      <c r="V76" s="13">
        <f t="shared" si="10"/>
        <v>7.3999999999999996E-2</v>
      </c>
      <c r="W76" s="13">
        <f t="shared" si="10"/>
        <v>7.3999999999999996E-2</v>
      </c>
      <c r="X76" s="13">
        <f t="shared" si="10"/>
        <v>7.3999999999999996E-2</v>
      </c>
      <c r="Y76" s="13">
        <f t="shared" si="10"/>
        <v>7.3999999999999996E-2</v>
      </c>
      <c r="Z76" s="13">
        <f t="shared" si="10"/>
        <v>7.3999999999999996E-2</v>
      </c>
      <c r="AA76" s="13">
        <f t="shared" si="10"/>
        <v>7.3999999999999996E-2</v>
      </c>
      <c r="AB76" s="13">
        <f t="shared" si="10"/>
        <v>7.3999999999999996E-2</v>
      </c>
      <c r="AC76" s="13">
        <f t="shared" si="10"/>
        <v>7.3999999999999996E-2</v>
      </c>
      <c r="AD76" s="13">
        <f t="shared" si="10"/>
        <v>7.3999999999999996E-2</v>
      </c>
      <c r="AE76" s="13">
        <f t="shared" si="10"/>
        <v>7.3999999999999996E-2</v>
      </c>
      <c r="AF76" s="13">
        <f t="shared" si="10"/>
        <v>7.3999999999999996E-2</v>
      </c>
      <c r="AG76" s="13">
        <f t="shared" si="10"/>
        <v>7.3999999999999996E-2</v>
      </c>
      <c r="AH76" s="13">
        <f t="shared" si="10"/>
        <v>7.3999999999999996E-2</v>
      </c>
      <c r="AI76" s="13">
        <f t="shared" si="10"/>
        <v>7.3999999999999996E-2</v>
      </c>
      <c r="AJ76" s="13">
        <f t="shared" si="10"/>
        <v>7.3999999999999996E-2</v>
      </c>
      <c r="AK76" s="13">
        <f t="shared" si="10"/>
        <v>7.3999999999999996E-2</v>
      </c>
      <c r="AL76" s="13">
        <f t="shared" si="10"/>
        <v>7.3999999999999996E-2</v>
      </c>
      <c r="AM76" s="13">
        <f t="shared" si="10"/>
        <v>7.3999999999999996E-2</v>
      </c>
      <c r="AN76" s="13">
        <f t="shared" si="10"/>
        <v>7.3999999999999996E-2</v>
      </c>
      <c r="AO76" s="13">
        <f t="shared" si="10"/>
        <v>7.3999999999999996E-2</v>
      </c>
      <c r="AP76" s="13">
        <f t="shared" si="10"/>
        <v>7.3999999999999996E-2</v>
      </c>
      <c r="AQ76" s="13">
        <f t="shared" si="10"/>
        <v>7.3999999999999996E-2</v>
      </c>
      <c r="AR76" s="13">
        <f t="shared" si="10"/>
        <v>7.3999999999999996E-2</v>
      </c>
      <c r="AS76" s="13">
        <f t="shared" si="10"/>
        <v>7.3999999999999996E-2</v>
      </c>
      <c r="AT76" s="13">
        <f t="shared" si="10"/>
        <v>7.3999999999999996E-2</v>
      </c>
      <c r="AU76" s="13">
        <f t="shared" si="10"/>
        <v>7.3999999999999996E-2</v>
      </c>
      <c r="AV76" s="13">
        <f t="shared" si="10"/>
        <v>7.3999999999999996E-2</v>
      </c>
      <c r="AW76" s="13">
        <f t="shared" si="10"/>
        <v>7.3999999999999996E-2</v>
      </c>
      <c r="AX76" s="13">
        <f t="shared" si="10"/>
        <v>7.3999999999999996E-2</v>
      </c>
    </row>
    <row r="77" spans="1:50" x14ac:dyDescent="0.35">
      <c r="A77" s="1" t="s">
        <v>42</v>
      </c>
      <c r="B77" s="13">
        <f>IF(AND(B23&lt;5,B16&lt;0.5),0,IF(AND(B23&lt;5,B16&gt;=0.5),0.16,IF(AND(B23&gt;=5,B23&lt;8,B26&gt;=1,B26&lt;7,B20&gt;=0.25,B24&lt;5),0.22,IF(AND(B23&gt;=5,B23&lt;23,B26&lt;4,B20&lt;0.25,B28&lt;0.5),0.23,IF(AND(B23&gt;=5,B23&lt;23,B26&lt;4,B20&lt;0.25,B14&gt;=4.5,B28&gt;=0.5),0.27,IF(AND(B23&gt;=8,B23&lt;23,B26&gt;=1,B26&lt;7,B20&gt;=0.25,B24&lt;5,B27&gt;=5),0.28,IF(AND(B23&gt;=23,B23&lt;28,B21&lt;0.5),0.3,IF(AND(B23&gt;=8,B23&lt;23,B26&gt;=1,B26&lt;7,B20&gt;=0.25,B24&lt;5,B27&lt;5,B25&lt;7),0.37,IF(AND(B23&gt;=23,B23&lt;48,B21&gt;=1.5,B26&lt;18,B20&gt;=17.5,B22&lt;4.5),0.42,IF(AND(B23&gt;=5,B23&lt;23,B26&gt;=7,B19&gt;=5.5),0.45,IF(AND(B23&gt;=48,B21&lt;18,B26&gt;=14,B14&lt;6.5,B19&lt;72.5,B28&gt;=0.25),0.46,IF(AND(B23&gt;=5,B23&lt;23,B26&lt;4,B20&lt;0.25,B14&lt;4.5,B28&gt;=0.5),0.49,IF(AND(B23&gt;=28,B23&lt;48,B21&lt;0.5),0.52,IF(AND(B23&gt;=8,B23&lt;23,B26&gt;=1,B26&lt;7,B20&gt;=0.25,B24&lt;5,B27&lt;5,B25&gt;=7),0.52,IF(AND(B23&gt;=5,B23&lt;23,B26&gt;=1,B26&lt;7,B20&gt;=0.25,B24&gt;=5),0.53,IF(AND(B23&gt;=48,B21&lt;18,B14&lt;6.5,B19&lt;55,B28&lt;0.25,B18&lt;4),0.55,IF(AND(B23&gt;=23,B23&lt;48,B21&gt;=1.5,B26&lt;18,B20&lt;17.5,B22&lt;4.5,B17&gt;=2),0.56,IF(AND(B23&gt;=5,B23&lt;23,B26&gt;=7,B19&lt;5.5,B18&gt;=4),0.57,IF(AND(B23&gt;=5,B23&lt;23,B26&lt;1,B20&gt;=0.25,B14&lt;2),0.58,IF(AND(B23&gt;=48,B21&lt;18,B26&lt;14,B14&lt;6.5,B19&lt;72.5,B28&gt;=0.25,B27&gt;=7),0.58,IF(AND(B23&gt;=48,B23&lt;58,B21&lt;18,B26&lt;14,B14&lt;6.5,B19&lt;72.5,B28&gt;=6.5,B27&lt;7),0.58,IF(AND(B23&gt;=23,B23&lt;48,B21&gt;=0.5,B26&lt;10,B20&lt;9.5,B22&gt;=4.5),0.61,IF(AND(B23&gt;=23,B23&lt;48,B21&gt;=0.5,B21&lt;1.5,B26&lt;18,B20&lt;3,B22&lt;4.5),0.63,IF(AND(B23&gt;=5,B23&lt;23,B26&gt;=4,B26&lt;7,B20&lt;0.25),0.63,IF(AND(B23&gt;=23,B23&lt;48,B21&gt;=1.5,B26&lt;18,B20&lt;17.5,B22&lt;4.5,B17&lt;2),0.66,IF(AND(B23&gt;=48,B21&gt;=18,B19&lt;35,B24&lt;2),0.73,IF(AND(B23&gt;=58,B21&gt;=12.5,B21&lt;18,B26&lt;14,B14&lt;6.5,B19&lt;72.5,B28&gt;=0.25,B27&lt;7),0.75,IF(AND(B23&gt;=63,B21&lt;18,B14&lt;6.5,B19&gt;=55,B28&lt;0.25),0.77,IF(AND(B23&gt;=5,B23&lt;23,B26&gt;=7,B19&lt;5.5,B18&lt;4),0.78,IF(AND(B23&gt;=5,B23&lt;23,B26&lt;1,B20&gt;=0.25,B14&gt;=2),0.79,IF(AND(B23&gt;=48,B21&lt;18,B14&lt;6.5,B19&lt;55,B28&lt;0.25,B18&gt;=4),0.79,IF(AND(B23&gt;=23,B23&lt;48,B21&gt;=0.5,B26&lt;10,B20&gt;=9.5,B22&gt;=4.5),0.84,IF(AND(B23&gt;=48,B23&lt;58,B21&lt;18,B26&lt;14,B14&lt;6.5,B19&lt;72.5,B28&gt;=0.25,B28&lt;6.5,B27&lt;7),0.84,IF(AND(B23&gt;=48,B21&gt;=18,B22&gt;=27.5,B24&gt;=2),0.89,IF(AND(B23&gt;=58,B21&lt;12.5,B26&lt;14,B14&lt;6.5,B19&lt;72.5,B28&gt;=0.25,B27&lt;7),0.9,IF(AND(B23&gt;=48,B23&lt;63,B21&lt;18,B14&lt;6.5,B19&gt;=55,B28&lt;0.25),0.93,IF(AND(B23&gt;=48,B21&lt;18,B14&gt;=6.5,B27&gt;=1),0.95,IF(AND(B23&gt;=23,B23&lt;48,B21&gt;=0.5,B26&gt;=10,B26&lt;18,B22&gt;=4.5),0.98,IF(AND(B23&gt;=48,B21&gt;=18,B19&gt;=35,B24&lt;2),1.02,IF(AND(B23&gt;=23,B23&lt;48,B21&gt;=0.5,B21&lt;1.5,B26&lt;18,B20&gt;=3,B22&lt;4.5),1.05,IF(AND(B23&gt;=48,B21&lt;18,B14&gt;=6.5,B27&lt;1),1.1,IF(AND(B23&gt;=23,B23&lt;48,B21&gt;=0.5,B26&gt;=18),1.11,IF(AND(B23&gt;=48,B21&gt;=18,B22&lt;3.5,B24&gt;=2),1.15,IF(AND(B23&gt;=48,B21&lt;18,B14&lt;6.5,B19&gt;=72.5,B28&gt;=0.25),1.25,IF(AND(B23&gt;=48,B21&gt;=18,B22&gt;=3.5,B22&lt;27.5,B24&gt;=2,B16&lt;2.5,B17&gt;=1.5),1.33,IF(AND(B23&gt;=48,B21&gt;=18,B22&gt;=3.5,B22&lt;27.5,B24&gt;=2,B16&gt;=2.5),1.54,IF(AND(B23&gt;=48,B21&gt;=18,B22&gt;=3.5,B22&lt;27.5,B24&gt;=2,B16&lt;2.5,B17&lt;1.5),1.57,"")))))))))))))))))))))))))))))))))))))))))))))))</f>
        <v>0.77</v>
      </c>
      <c r="C77" s="13">
        <f t="shared" ref="C77:AX77" si="11">IF(AND(C23&lt;5,C16&lt;0.5),0,IF(AND(C23&lt;5,C16&gt;=0.5),0.16,IF(AND(C23&gt;=5,C23&lt;8,C26&gt;=1,C26&lt;7,C20&gt;=0.25,C24&lt;5),0.22,IF(AND(C23&gt;=5,C23&lt;23,C26&lt;4,C20&lt;0.25,C28&lt;0.5),0.23,IF(AND(C23&gt;=5,C23&lt;23,C26&lt;4,C20&lt;0.25,C14&gt;=4.5,C28&gt;=0.5),0.27,IF(AND(C23&gt;=8,C23&lt;23,C26&gt;=1,C26&lt;7,C20&gt;=0.25,C24&lt;5,C27&gt;=5),0.28,IF(AND(C23&gt;=23,C23&lt;28,C21&lt;0.5),0.3,IF(AND(C23&gt;=8,C23&lt;23,C26&gt;=1,C26&lt;7,C20&gt;=0.25,C24&lt;5,C27&lt;5,C25&lt;7),0.37,IF(AND(C23&gt;=23,C23&lt;48,C21&gt;=1.5,C26&lt;18,C20&gt;=17.5,C22&lt;4.5),0.42,IF(AND(C23&gt;=5,C23&lt;23,C26&gt;=7,C19&gt;=5.5),0.45,IF(AND(C23&gt;=48,C21&lt;18,C26&gt;=14,C14&lt;6.5,C19&lt;72.5,C28&gt;=0.25),0.46,IF(AND(C23&gt;=5,C23&lt;23,C26&lt;4,C20&lt;0.25,C14&lt;4.5,C28&gt;=0.5),0.49,IF(AND(C23&gt;=28,C23&lt;48,C21&lt;0.5),0.52,IF(AND(C23&gt;=8,C23&lt;23,C26&gt;=1,C26&lt;7,C20&gt;=0.25,C24&lt;5,C27&lt;5,C25&gt;=7),0.52,IF(AND(C23&gt;=5,C23&lt;23,C26&gt;=1,C26&lt;7,C20&gt;=0.25,C24&gt;=5),0.53,IF(AND(C23&gt;=48,C21&lt;18,C14&lt;6.5,C19&lt;55,C28&lt;0.25,C18&lt;4),0.55,IF(AND(C23&gt;=23,C23&lt;48,C21&gt;=1.5,C26&lt;18,C20&lt;17.5,C22&lt;4.5,C17&gt;=2),0.56,IF(AND(C23&gt;=5,C23&lt;23,C26&gt;=7,C19&lt;5.5,C18&gt;=4),0.57,IF(AND(C23&gt;=5,C23&lt;23,C26&lt;1,C20&gt;=0.25,C14&lt;2),0.58,IF(AND(C23&gt;=48,C21&lt;18,C26&lt;14,C14&lt;6.5,C19&lt;72.5,C28&gt;=0.25,C27&gt;=7),0.58,IF(AND(C23&gt;=48,C23&lt;58,C21&lt;18,C26&lt;14,C14&lt;6.5,C19&lt;72.5,C28&gt;=6.5,C27&lt;7),0.58,IF(AND(C23&gt;=23,C23&lt;48,C21&gt;=0.5,C26&lt;10,C20&lt;9.5,C22&gt;=4.5),0.61,IF(AND(C23&gt;=23,C23&lt;48,C21&gt;=0.5,C21&lt;1.5,C26&lt;18,C20&lt;3,C22&lt;4.5),0.63,IF(AND(C23&gt;=5,C23&lt;23,C26&gt;=4,C26&lt;7,C20&lt;0.25),0.63,IF(AND(C23&gt;=23,C23&lt;48,C21&gt;=1.5,C26&lt;18,C20&lt;17.5,C22&lt;4.5,C17&lt;2),0.66,IF(AND(C23&gt;=48,C21&gt;=18,C19&lt;35,C24&lt;2),0.73,IF(AND(C23&gt;=58,C21&gt;=12.5,C21&lt;18,C26&lt;14,C14&lt;6.5,C19&lt;72.5,C28&gt;=0.25,C27&lt;7),0.75,IF(AND(C23&gt;=63,C21&lt;18,C14&lt;6.5,C19&gt;=55,C28&lt;0.25),0.77,IF(AND(C23&gt;=5,C23&lt;23,C26&gt;=7,C19&lt;5.5,C18&lt;4),0.78,IF(AND(C23&gt;=5,C23&lt;23,C26&lt;1,C20&gt;=0.25,C14&gt;=2),0.79,IF(AND(C23&gt;=48,C21&lt;18,C14&lt;6.5,C19&lt;55,C28&lt;0.25,C18&gt;=4),0.79,IF(AND(C23&gt;=23,C23&lt;48,C21&gt;=0.5,C26&lt;10,C20&gt;=9.5,C22&gt;=4.5),0.84,IF(AND(C23&gt;=48,C23&lt;58,C21&lt;18,C26&lt;14,C14&lt;6.5,C19&lt;72.5,C28&gt;=0.25,C28&lt;6.5,C27&lt;7),0.84,IF(AND(C23&gt;=48,C21&gt;=18,C22&gt;=27.5,C24&gt;=2),0.89,IF(AND(C23&gt;=58,C21&lt;12.5,C26&lt;14,C14&lt;6.5,C19&lt;72.5,C28&gt;=0.25,C27&lt;7),0.9,IF(AND(C23&gt;=48,C23&lt;63,C21&lt;18,C14&lt;6.5,C19&gt;=55,C28&lt;0.25),0.93,IF(AND(C23&gt;=48,C21&lt;18,C14&gt;=6.5,C27&gt;=1),0.95,IF(AND(C23&gt;=23,C23&lt;48,C21&gt;=0.5,C26&gt;=10,C26&lt;18,C22&gt;=4.5),0.98,IF(AND(C23&gt;=48,C21&gt;=18,C19&gt;=35,C24&lt;2),1.02,IF(AND(C23&gt;=23,C23&lt;48,C21&gt;=0.5,C21&lt;1.5,C26&lt;18,C20&gt;=3,C22&lt;4.5),1.05,IF(AND(C23&gt;=48,C21&lt;18,C14&gt;=6.5,C27&lt;1),1.1,IF(AND(C23&gt;=23,C23&lt;48,C21&gt;=0.5,C26&gt;=18),1.11,IF(AND(C23&gt;=48,C21&gt;=18,C22&lt;3.5,C24&gt;=2),1.15,IF(AND(C23&gt;=48,C21&lt;18,C14&lt;6.5,C19&gt;=72.5,C28&gt;=0.25),1.25,IF(AND(C23&gt;=48,C21&gt;=18,C22&gt;=3.5,C22&lt;27.5,C24&gt;=2,C16&lt;2.5,C17&gt;=1.5),1.33,IF(AND(C23&gt;=48,C21&gt;=18,C22&gt;=3.5,C22&lt;27.5,C24&gt;=2,C16&gt;=2.5),1.54,IF(AND(C23&gt;=48,C21&gt;=18,C22&gt;=3.5,C22&lt;27.5,C24&gt;=2,C16&lt;2.5,C17&lt;1.5),1.57,"")))))))))))))))))))))))))))))))))))))))))))))))</f>
        <v>0.23</v>
      </c>
      <c r="D77" s="13">
        <f t="shared" si="11"/>
        <v>0.63</v>
      </c>
      <c r="E77" s="13">
        <f t="shared" si="11"/>
        <v>0.98</v>
      </c>
      <c r="F77" s="13">
        <f t="shared" si="11"/>
        <v>0.66</v>
      </c>
      <c r="G77" s="13">
        <f t="shared" si="11"/>
        <v>1.1100000000000001</v>
      </c>
      <c r="H77" s="13">
        <f t="shared" si="11"/>
        <v>0.66</v>
      </c>
      <c r="I77" s="13">
        <f t="shared" si="11"/>
        <v>1.1499999999999999</v>
      </c>
      <c r="J77" s="13">
        <f t="shared" si="11"/>
        <v>1.33</v>
      </c>
      <c r="K77" s="13">
        <f t="shared" si="11"/>
        <v>0</v>
      </c>
      <c r="L77" s="13">
        <f t="shared" si="11"/>
        <v>0</v>
      </c>
      <c r="M77" s="13">
        <f t="shared" si="11"/>
        <v>0</v>
      </c>
      <c r="N77" s="13">
        <f t="shared" si="11"/>
        <v>0</v>
      </c>
      <c r="O77" s="13">
        <f t="shared" si="11"/>
        <v>0</v>
      </c>
      <c r="P77" s="13">
        <f t="shared" si="11"/>
        <v>0</v>
      </c>
      <c r="Q77" s="13">
        <f t="shared" si="11"/>
        <v>0</v>
      </c>
      <c r="R77" s="13">
        <f t="shared" si="11"/>
        <v>0</v>
      </c>
      <c r="S77" s="13">
        <f t="shared" si="11"/>
        <v>0</v>
      </c>
      <c r="T77" s="13">
        <f t="shared" si="11"/>
        <v>0</v>
      </c>
      <c r="U77" s="13">
        <f t="shared" si="11"/>
        <v>0</v>
      </c>
      <c r="V77" s="13">
        <f t="shared" si="11"/>
        <v>0</v>
      </c>
      <c r="W77" s="13">
        <f t="shared" si="11"/>
        <v>0</v>
      </c>
      <c r="X77" s="13">
        <f t="shared" si="11"/>
        <v>0</v>
      </c>
      <c r="Y77" s="13">
        <f t="shared" si="11"/>
        <v>0</v>
      </c>
      <c r="Z77" s="13">
        <f t="shared" si="11"/>
        <v>0</v>
      </c>
      <c r="AA77" s="13">
        <f t="shared" si="11"/>
        <v>0</v>
      </c>
      <c r="AB77" s="13">
        <f t="shared" si="11"/>
        <v>0</v>
      </c>
      <c r="AC77" s="13">
        <f t="shared" si="11"/>
        <v>0</v>
      </c>
      <c r="AD77" s="13">
        <f t="shared" si="11"/>
        <v>0</v>
      </c>
      <c r="AE77" s="13">
        <f t="shared" si="11"/>
        <v>0</v>
      </c>
      <c r="AF77" s="13">
        <f t="shared" si="11"/>
        <v>0</v>
      </c>
      <c r="AG77" s="13">
        <f t="shared" si="11"/>
        <v>0</v>
      </c>
      <c r="AH77" s="13">
        <f t="shared" si="11"/>
        <v>0</v>
      </c>
      <c r="AI77" s="13">
        <f t="shared" si="11"/>
        <v>0</v>
      </c>
      <c r="AJ77" s="13">
        <f t="shared" si="11"/>
        <v>0</v>
      </c>
      <c r="AK77" s="13">
        <f t="shared" si="11"/>
        <v>0</v>
      </c>
      <c r="AL77" s="13">
        <f t="shared" si="11"/>
        <v>0</v>
      </c>
      <c r="AM77" s="13">
        <f t="shared" si="11"/>
        <v>0</v>
      </c>
      <c r="AN77" s="13">
        <f t="shared" si="11"/>
        <v>0</v>
      </c>
      <c r="AO77" s="13">
        <f t="shared" si="11"/>
        <v>0</v>
      </c>
      <c r="AP77" s="13">
        <f t="shared" si="11"/>
        <v>0</v>
      </c>
      <c r="AQ77" s="13">
        <f t="shared" si="11"/>
        <v>0</v>
      </c>
      <c r="AR77" s="13">
        <f t="shared" si="11"/>
        <v>0</v>
      </c>
      <c r="AS77" s="13">
        <f t="shared" si="11"/>
        <v>0</v>
      </c>
      <c r="AT77" s="13">
        <f t="shared" si="11"/>
        <v>0</v>
      </c>
      <c r="AU77" s="13">
        <f t="shared" si="11"/>
        <v>0</v>
      </c>
      <c r="AV77" s="13">
        <f t="shared" si="11"/>
        <v>0</v>
      </c>
      <c r="AW77" s="13">
        <f t="shared" si="11"/>
        <v>0</v>
      </c>
      <c r="AX77" s="13">
        <f t="shared" si="11"/>
        <v>0</v>
      </c>
    </row>
    <row r="78" spans="1:50" x14ac:dyDescent="0.35">
      <c r="A78" s="1" t="s">
        <v>43</v>
      </c>
      <c r="B78" s="13">
        <f>IF(AND(B23&gt;=3,B23&lt;10,B25&lt;1,B14&gt;=0.5),0,IF(AND(B23&gt;=3,B23&lt;10,B19&gt;=6.5,B25&gt;=1,B14&gt;=0.5),0,IF(AND(B23&lt;3),0.033,IF(AND(B23&gt;=10,B23&lt;38,B28&lt;0.25,B21&lt;4.5,B19&lt;17.5,B20&lt;0.5),0.102,IF(AND(B23&gt;=3,B23&lt;10,B14&lt;0.5),0.221,IF(AND(B23&gt;=10,B23&lt;38,B28&gt;=0.25,B19&gt;=3.5,B26&gt;=10,B26&lt;12),0.322,IF(AND(B23&gt;=10,B23&lt;38,B28&lt;0.25,B21&lt;4.5,B19&gt;=17.5,B20&lt;0.5),0.361,IF(AND(B23&gt;=10,B23&lt;38,B28&gt;=0.25,B19&lt;3.5,B20&lt;22.5),0.365,IF(AND(B23&gt;=3,B23&lt;10,B19&lt;6.5,B25&gt;=1,B14&gt;=0.5),0.402,IF(AND(B23&gt;=10,B23&lt;38,B28&lt;0.25,B21&lt;4.5,B20&gt;=0.5),0.408,IF(AND(B23&gt;=10,B23&lt;38,B28&gt;=0.25,B19&gt;=3.5,B26&lt;10,B27&gt;=3),0.455,IF(AND(B23&gt;=10,B23&lt;38,B28&gt;=0.25,B19&gt;=3.5,B26&gt;=12,B16&lt;0.25),0.464,IF(AND(B23&gt;=10,B23&lt;38,B28&lt;0.25,B21&gt;=4.5,B20&gt;=0.75),0.515,IF(AND(B23&gt;=10,B23&lt;38,B28&gt;=1.5,B19&gt;=3.5,B26&lt;10,B27&lt;3,B18&lt;0.5),0.552,IF(AND(B23&gt;=38,B23&lt;63,B28&lt;3.5,B19&lt;47.5,B22&lt;0.75,B25&lt;5),0.594,IF(AND(B23&gt;=10,B23&lt;38,B28&gt;=1.5,B19&gt;=9.5,B26&lt;10,B27&lt;3,B18&gt;=0.5),0.602,IF(AND(B23&gt;=83,B21&lt;1.5,B25&gt;=3,B17&lt;2),0.629,IF(AND(B23&gt;=10,B23&lt;38,B28&gt;=0.25,B19&lt;3.5,B20&gt;=22.5),0.705,IF(AND(B23&gt;=38,B23&lt;53,B28&lt;7.5,B21&gt;=1.5,B22&gt;=0.75,B26&gt;=3,B26&lt;10),0.712,IF(AND(B23&gt;=10,B23&lt;38,B28&gt;=1.5,B19&gt;=3.5,B19&lt;9.5,B26&lt;10,B27&lt;3,B18&gt;=0.5),0.726,IF(AND(B23&gt;=38,B23&lt;63,B28&gt;=3.5,B22&lt;0.75,B18&lt;0.5),0.735,IF(AND(B23&gt;=10,B23&lt;38,B28&lt;0.25,B21&gt;=4.5,B20&lt;0.75),0.735,IF(AND(B23&gt;=63,B23&lt;83,B22&lt;0.75,B25&gt;=3,B20&gt;=9.5),0.735,IF(AND(B23&gt;=38,B23&lt;63,B28&lt;3.5,B19&gt;=47.5,B22&lt;0.75,B25&lt;5),0.735,IF(AND(B23&gt;=38,B23&lt;63,B28&lt;3.5,B22&lt;0.75,B25&gt;=5),0.749,IF(AND(B23&gt;=63,B23&lt;83,B22&lt;0.75,B25&lt;3),0.762,IF(AND(B23&gt;=53,B23&lt;83,B28&lt;7.5,B21&gt;=1.5,B22&gt;=0.75,B26&lt;8),0.833,IF(AND(B23&gt;=10,B23&lt;38,B28&gt;=0.25,B19&gt;=3.5,B26&gt;=12,B16&gt;=0.25),0.838,IF(AND(B23&gt;=83,B21&lt;1.5,B25&lt;3,B17&lt;2),0.867,IF(AND(B23&gt;=83,B23&lt;98,B28&gt;=15,B21&gt;=1.5),0.886,IF(AND(B23&gt;=83,B23&lt;98,B28&lt;15,B21&gt;=1.5,B19&lt;7.5),0.886,IF(AND(B23&gt;=38,B23&lt;63,B28&gt;=3.5,B22&lt;0.75,B18&gt;=0.5),0.891,IF(AND(B23&gt;=10,B23&lt;38,B28&gt;=0.25,B28&lt;1.5,B19&gt;=3.5,B26&lt;10,B27&lt;3),0.921,IF(AND(B23&gt;=53,B23&lt;83,B28&lt;7.5,B21&lt;1.5,B22&gt;=0.75),0.935,IF(AND(B23&gt;=38,B23&lt;53,B28&lt;7.5,B21&gt;=1.5,B22&gt;=0.75,B26&lt;3),0.938,IF(AND(B23&gt;=53,B23&lt;83,B28&lt;7.5,B21&gt;=1.5,B22&gt;=0.75,B26&gt;=8,B26&lt;10),0.965,IF(AND(B23&gt;=38,B23&lt;83,B28&lt;7.5,B21&gt;=1.5,B22&gt;=0.75,B26&gt;=10),0.971,IF(AND(B23&gt;=63,B23&lt;83,B22&lt;0.75,B25&gt;=3,B20&lt;9.5),0.974,IF(AND(B23&gt;=38,B23&lt;53,B28&lt;7.5,B21&lt;1.5,B22&gt;=0.75),1.087,IF(AND(B23&gt;=83,B21&lt;1.5,B17&gt;=2),1.173,IF(AND(B23&gt;=98,B21&gt;=1.5,B24&lt;3),1.176,IF(AND(B23&gt;=83,B23&lt;98,B28&lt;15,B21&gt;=1.5,B19&gt;=7.5,B22&lt;14.5),1.177,IF(AND(B23&gt;=38,B23&lt;83,B28&gt;=7.5,B22&gt;=0.75),1.228,IF(AND(B23&gt;=83,B23&lt;98,B28&lt;15,B21&gt;=1.5,B19&gt;=7.5,B22&gt;=14.5),1.33,IF(AND(B23&gt;=98,B21&gt;=1.5,B24&gt;=3),1.373,"")))))))))))))))))))))))))))))))))))))))))))))</f>
        <v>0.76200000000000001</v>
      </c>
      <c r="C78" s="13">
        <f t="shared" ref="C78:AX78" si="12">IF(AND(C23&gt;=3,C23&lt;10,C25&lt;1,C14&gt;=0.5),0,IF(AND(C23&gt;=3,C23&lt;10,C19&gt;=6.5,C25&gt;=1,C14&gt;=0.5),0,IF(AND(C23&lt;3),0.033,IF(AND(C23&gt;=10,C23&lt;38,C28&lt;0.25,C21&lt;4.5,C19&lt;17.5,C20&lt;0.5),0.102,IF(AND(C23&gt;=3,C23&lt;10,C14&lt;0.5),0.221,IF(AND(C23&gt;=10,C23&lt;38,C28&gt;=0.25,C19&gt;=3.5,C26&gt;=10,C26&lt;12),0.322,IF(AND(C23&gt;=10,C23&lt;38,C28&lt;0.25,C21&lt;4.5,C19&gt;=17.5,C20&lt;0.5),0.361,IF(AND(C23&gt;=10,C23&lt;38,C28&gt;=0.25,C19&lt;3.5,C20&lt;22.5),0.365,IF(AND(C23&gt;=3,C23&lt;10,C19&lt;6.5,C25&gt;=1,C14&gt;=0.5),0.402,IF(AND(C23&gt;=10,C23&lt;38,C28&lt;0.25,C21&lt;4.5,C20&gt;=0.5),0.408,IF(AND(C23&gt;=10,C23&lt;38,C28&gt;=0.25,C19&gt;=3.5,C26&lt;10,C27&gt;=3),0.455,IF(AND(C23&gt;=10,C23&lt;38,C28&gt;=0.25,C19&gt;=3.5,C26&gt;=12,C16&lt;0.25),0.464,IF(AND(C23&gt;=10,C23&lt;38,C28&lt;0.25,C21&gt;=4.5,C20&gt;=0.75),0.515,IF(AND(C23&gt;=10,C23&lt;38,C28&gt;=1.5,C19&gt;=3.5,C26&lt;10,C27&lt;3,C18&lt;0.5),0.552,IF(AND(C23&gt;=38,C23&lt;63,C28&lt;3.5,C19&lt;47.5,C22&lt;0.75,C25&lt;5),0.594,IF(AND(C23&gt;=10,C23&lt;38,C28&gt;=1.5,C19&gt;=9.5,C26&lt;10,C27&lt;3,C18&gt;=0.5),0.602,IF(AND(C23&gt;=83,C21&lt;1.5,C25&gt;=3,C17&lt;2),0.629,IF(AND(C23&gt;=10,C23&lt;38,C28&gt;=0.25,C19&lt;3.5,C20&gt;=22.5),0.705,IF(AND(C23&gt;=38,C23&lt;53,C28&lt;7.5,C21&gt;=1.5,C22&gt;=0.75,C26&gt;=3,C26&lt;10),0.712,IF(AND(C23&gt;=10,C23&lt;38,C28&gt;=1.5,C19&gt;=3.5,C19&lt;9.5,C26&lt;10,C27&lt;3,C18&gt;=0.5),0.726,IF(AND(C23&gt;=38,C23&lt;63,C28&gt;=3.5,C22&lt;0.75,C18&lt;0.5),0.735,IF(AND(C23&gt;=10,C23&lt;38,C28&lt;0.25,C21&gt;=4.5,C20&lt;0.75),0.735,IF(AND(C23&gt;=63,C23&lt;83,C22&lt;0.75,C25&gt;=3,C20&gt;=9.5),0.735,IF(AND(C23&gt;=38,C23&lt;63,C28&lt;3.5,C19&gt;=47.5,C22&lt;0.75,C25&lt;5),0.735,IF(AND(C23&gt;=38,C23&lt;63,C28&lt;3.5,C22&lt;0.75,C25&gt;=5),0.749,IF(AND(C23&gt;=63,C23&lt;83,C22&lt;0.75,C25&lt;3),0.762,IF(AND(C23&gt;=53,C23&lt;83,C28&lt;7.5,C21&gt;=1.5,C22&gt;=0.75,C26&lt;8),0.833,IF(AND(C23&gt;=10,C23&lt;38,C28&gt;=0.25,C19&gt;=3.5,C26&gt;=12,C16&gt;=0.25),0.838,IF(AND(C23&gt;=83,C21&lt;1.5,C25&lt;3,C17&lt;2),0.867,IF(AND(C23&gt;=83,C23&lt;98,C28&gt;=15,C21&gt;=1.5),0.886,IF(AND(C23&gt;=83,C23&lt;98,C28&lt;15,C21&gt;=1.5,C19&lt;7.5),0.886,IF(AND(C23&gt;=38,C23&lt;63,C28&gt;=3.5,C22&lt;0.75,C18&gt;=0.5),0.891,IF(AND(C23&gt;=10,C23&lt;38,C28&gt;=0.25,C28&lt;1.5,C19&gt;=3.5,C26&lt;10,C27&lt;3),0.921,IF(AND(C23&gt;=53,C23&lt;83,C28&lt;7.5,C21&lt;1.5,C22&gt;=0.75),0.935,IF(AND(C23&gt;=38,C23&lt;53,C28&lt;7.5,C21&gt;=1.5,C22&gt;=0.75,C26&lt;3),0.938,IF(AND(C23&gt;=53,C23&lt;83,C28&lt;7.5,C21&gt;=1.5,C22&gt;=0.75,C26&gt;=8,C26&lt;10),0.965,IF(AND(C23&gt;=38,C23&lt;83,C28&lt;7.5,C21&gt;=1.5,C22&gt;=0.75,C26&gt;=10),0.971,IF(AND(C23&gt;=63,C23&lt;83,C22&lt;0.75,C25&gt;=3,C20&lt;9.5),0.974,IF(AND(C23&gt;=38,C23&lt;53,C28&lt;7.5,C21&lt;1.5,C22&gt;=0.75),1.087,IF(AND(C23&gt;=83,C21&lt;1.5,C17&gt;=2),1.173,IF(AND(C23&gt;=98,C21&gt;=1.5,C24&lt;3),1.176,IF(AND(C23&gt;=83,C23&lt;98,C28&lt;15,C21&gt;=1.5,C19&gt;=7.5,C22&lt;14.5),1.177,IF(AND(C23&gt;=38,C23&lt;83,C28&gt;=7.5,C22&gt;=0.75),1.228,IF(AND(C23&gt;=83,C23&lt;98,C28&lt;15,C21&gt;=1.5,C19&gt;=7.5,C22&gt;=14.5),1.33,IF(AND(C23&gt;=98,C21&gt;=1.5,C24&gt;=3),1.373,"")))))))))))))))))))))))))))))))))))))))))))))</f>
        <v>0.36099999999999999</v>
      </c>
      <c r="D78" s="13">
        <f t="shared" si="12"/>
        <v>1.087</v>
      </c>
      <c r="E78" s="13">
        <f t="shared" si="12"/>
        <v>0.97099999999999997</v>
      </c>
      <c r="F78" s="13">
        <f t="shared" si="12"/>
        <v>0.71199999999999997</v>
      </c>
      <c r="G78" s="13">
        <f t="shared" si="12"/>
        <v>0.83799999999999997</v>
      </c>
      <c r="H78" s="13">
        <f t="shared" si="12"/>
        <v>0.89100000000000001</v>
      </c>
      <c r="I78" s="13">
        <f t="shared" si="12"/>
        <v>0.89100000000000001</v>
      </c>
      <c r="J78" s="13">
        <f t="shared" si="12"/>
        <v>1.228</v>
      </c>
      <c r="K78" s="13">
        <f t="shared" si="12"/>
        <v>3.3000000000000002E-2</v>
      </c>
      <c r="L78" s="13">
        <f t="shared" si="12"/>
        <v>3.3000000000000002E-2</v>
      </c>
      <c r="M78" s="13">
        <f t="shared" si="12"/>
        <v>3.3000000000000002E-2</v>
      </c>
      <c r="N78" s="13">
        <f t="shared" si="12"/>
        <v>3.3000000000000002E-2</v>
      </c>
      <c r="O78" s="13">
        <f t="shared" si="12"/>
        <v>3.3000000000000002E-2</v>
      </c>
      <c r="P78" s="13">
        <f t="shared" si="12"/>
        <v>3.3000000000000002E-2</v>
      </c>
      <c r="Q78" s="13">
        <f t="shared" si="12"/>
        <v>3.3000000000000002E-2</v>
      </c>
      <c r="R78" s="13">
        <f t="shared" si="12"/>
        <v>3.3000000000000002E-2</v>
      </c>
      <c r="S78" s="13">
        <f t="shared" si="12"/>
        <v>3.3000000000000002E-2</v>
      </c>
      <c r="T78" s="13">
        <f t="shared" si="12"/>
        <v>3.3000000000000002E-2</v>
      </c>
      <c r="U78" s="13">
        <f t="shared" si="12"/>
        <v>3.3000000000000002E-2</v>
      </c>
      <c r="V78" s="13">
        <f t="shared" si="12"/>
        <v>3.3000000000000002E-2</v>
      </c>
      <c r="W78" s="13">
        <f t="shared" si="12"/>
        <v>3.3000000000000002E-2</v>
      </c>
      <c r="X78" s="13">
        <f t="shared" si="12"/>
        <v>3.3000000000000002E-2</v>
      </c>
      <c r="Y78" s="13">
        <f t="shared" si="12"/>
        <v>3.3000000000000002E-2</v>
      </c>
      <c r="Z78" s="13">
        <f t="shared" si="12"/>
        <v>3.3000000000000002E-2</v>
      </c>
      <c r="AA78" s="13">
        <f t="shared" si="12"/>
        <v>3.3000000000000002E-2</v>
      </c>
      <c r="AB78" s="13">
        <f t="shared" si="12"/>
        <v>3.3000000000000002E-2</v>
      </c>
      <c r="AC78" s="13">
        <f t="shared" si="12"/>
        <v>3.3000000000000002E-2</v>
      </c>
      <c r="AD78" s="13">
        <f t="shared" si="12"/>
        <v>3.3000000000000002E-2</v>
      </c>
      <c r="AE78" s="13">
        <f t="shared" si="12"/>
        <v>3.3000000000000002E-2</v>
      </c>
      <c r="AF78" s="13">
        <f t="shared" si="12"/>
        <v>3.3000000000000002E-2</v>
      </c>
      <c r="AG78" s="13">
        <f t="shared" si="12"/>
        <v>3.3000000000000002E-2</v>
      </c>
      <c r="AH78" s="13">
        <f t="shared" si="12"/>
        <v>3.3000000000000002E-2</v>
      </c>
      <c r="AI78" s="13">
        <f t="shared" si="12"/>
        <v>3.3000000000000002E-2</v>
      </c>
      <c r="AJ78" s="13">
        <f t="shared" si="12"/>
        <v>3.3000000000000002E-2</v>
      </c>
      <c r="AK78" s="13">
        <f t="shared" si="12"/>
        <v>3.3000000000000002E-2</v>
      </c>
      <c r="AL78" s="13">
        <f t="shared" si="12"/>
        <v>3.3000000000000002E-2</v>
      </c>
      <c r="AM78" s="13">
        <f t="shared" si="12"/>
        <v>3.3000000000000002E-2</v>
      </c>
      <c r="AN78" s="13">
        <f t="shared" si="12"/>
        <v>3.3000000000000002E-2</v>
      </c>
      <c r="AO78" s="13">
        <f t="shared" si="12"/>
        <v>3.3000000000000002E-2</v>
      </c>
      <c r="AP78" s="13">
        <f t="shared" si="12"/>
        <v>3.3000000000000002E-2</v>
      </c>
      <c r="AQ78" s="13">
        <f t="shared" si="12"/>
        <v>3.3000000000000002E-2</v>
      </c>
      <c r="AR78" s="13">
        <f t="shared" si="12"/>
        <v>3.3000000000000002E-2</v>
      </c>
      <c r="AS78" s="13">
        <f t="shared" si="12"/>
        <v>3.3000000000000002E-2</v>
      </c>
      <c r="AT78" s="13">
        <f t="shared" si="12"/>
        <v>3.3000000000000002E-2</v>
      </c>
      <c r="AU78" s="13">
        <f t="shared" si="12"/>
        <v>3.3000000000000002E-2</v>
      </c>
      <c r="AV78" s="13">
        <f t="shared" si="12"/>
        <v>3.3000000000000002E-2</v>
      </c>
      <c r="AW78" s="13">
        <f t="shared" si="12"/>
        <v>3.3000000000000002E-2</v>
      </c>
      <c r="AX78" s="13">
        <f t="shared" si="12"/>
        <v>3.3000000000000002E-2</v>
      </c>
    </row>
    <row r="79" spans="1:50" x14ac:dyDescent="0.35">
      <c r="A79" s="1" t="s">
        <v>44</v>
      </c>
      <c r="B79" s="13">
        <f>IF(AND(B23&lt;3,B21&gt;=0.25),0,IF(AND(B23&lt;6,B21&lt;0.25),0.0083,IF(AND(B23&gt;=6,B23&lt;28,B26&lt;6,B19&lt;1.5,B20&gt;=0.75,B16&gt;=1.5),0.1002,IF(AND(B23&gt;=6,B23&lt;28,B26&lt;6,B20&lt;0.75,B25&gt;=6),0.1609,IF(AND(B23&gt;=3,B23&lt;6,B21&gt;=0.25),0.2765,IF(AND(B23&gt;=28,B23&lt;53,B26&lt;2,B21&gt;=1.5,B24&lt;4),0.3218,IF(AND(B23&gt;=28,B23&lt;53,B21&lt;0.5,B20&lt;3.5),0.3306,IF(AND(B23&gt;=6,B23&lt;28,B26&lt;6,B20&lt;0.75,B25&lt;6),0.3453,IF(AND(B23&gt;=6,B23&lt;28,B26&lt;6,B19&lt;1.5,B20&gt;=0.75,B16&lt;1.5),0.3581,IF(AND(B23&gt;=6,B23&lt;28,B26&gt;=6,B19&lt;12.5,B17&gt;=0.5,B21&gt;=3.5),0.3608,IF(AND(B23&gt;=6,B23&lt;28,B26&lt;6,B19&gt;=1.5,B20&gt;=0.75,B16&gt;=2.5),0.3623,IF(AND(B23&gt;=53,B19&gt;=42.5,B17&lt;0.25,B22&gt;=9,B14&lt;0.25),0.4026,IF(AND(B23&gt;=6,B23&lt;28,B26&gt;=6,B19&lt;12.5,B17&lt;0.5,B21&gt;=3.5),0.5142,IF(AND(B23&gt;=6,B23&lt;28,B26&lt;6,B19&gt;=1.5,B20&gt;=0.75,B16&lt;2.5),0.5208,IF(AND(B23&gt;=28,B23&lt;53,B21&lt;0.5,B20&gt;=3.5),0.5308,IF(AND(B23&gt;=53,B26&gt;=13,B19&gt;=42.5,B17&lt;0.25,B22&lt;9),0.5378,IF(AND(B23&gt;=53,B19&lt;42.5,B17&lt;0.25,B21&lt;13,B22&gt;=52),0.5623,IF(AND(B23&gt;=53,B19&lt;42.5,B17&lt;0.25,B21&gt;=13),0.579,IF(AND(B23&gt;=78,B23&lt;83,B26&lt;13,B19&gt;=42.5,B17&lt;0.25,B22&lt;9),0.5995,IF(AND(B23&gt;=83,B26&lt;13,B19&gt;=42.5,B17&lt;0.25,B22&lt;9,B25&gt;=3),0.6225,IF(AND(B23&gt;=28,B23&lt;53,B26&gt;=2,B21&gt;=1.5,B24&lt;4,B28&lt;7.5),0.653,IF(AND(B23&gt;=6,B23&lt;28,B26&gt;=6,B19&lt;12.5,B21&lt;3.5),0.6646,IF(AND(B23&gt;=6,B23&lt;28,B26&gt;=6,B19&gt;=12.5),0.7381,IF(AND(B23&gt;=53,B19&gt;=42.5,B17&lt;0.25,B22&gt;=9,B14&gt;=0.25),0.7518,IF(AND(B23&gt;=28,B23&lt;53,B26&gt;=2,B21&gt;=1.5,B24&lt;4,B28&gt;=7.5),0.819,IF(AND(B23&gt;=53,B19&lt;42.5,B17&lt;0.25,B21&lt;13,B22&lt;52),0.8552,IF(AND(B23&gt;=28,B23&lt;53,B26&gt;=10,B21&gt;=0.5,B24&gt;=4),0.8575,IF(AND(B23&gt;=53,B26&lt;12,B17&gt;=4.5),0.8705,IF(AND(B23&gt;=53,B23&lt;78,B26&lt;10,B19&gt;=42.5,B17&lt;0.25,B22&lt;9),0.8726,IF(AND(B23&gt;=58,B26&lt;12,B17&gt;=0.25,B17&lt;4.5,B22&gt;=17.5),0.9383,IF(AND(B23&gt;=53,B23&lt;58,B26&lt;12,B17&gt;=0.25,B17&lt;4.5),0.9406,IF(AND(B23&gt;=53,B26&gt;=12,B19&lt;22.5,B17&gt;=0.25,B22&gt;=4.5),0.9912,IF(AND(B23&gt;=28,B23&lt;53,B21&gt;=0.5,B21&lt;1.5,B24&lt;4),0.9966,IF(AND(B23&gt;=28,B23&lt;53,B26&lt;10,B21&gt;=0.5,B24&gt;=4),1.0364,IF(AND(B23&gt;=53,B23&lt;78,B26&gt;=10,B26&lt;13,B19&gt;=42.5,B17&lt;0.25,B22&lt;9),1.0772,IF(AND(B23&gt;=58,B26&lt;12,B17&gt;=0.25,B17&lt;4.5,B22&lt;17.5),1.0775,IF(AND(B23&gt;=83,B26&lt;13,B19&gt;=42.5,B17&lt;0.25,B22&lt;9,B25&lt;3),1.113,IF(AND(B23&gt;=53,B26&gt;=12,B17&gt;=0.25,B22&lt;4.5),1.1567,IF(AND(B23&gt;=95,B26&gt;=12,B19&gt;=22.5,B17&gt;=0.25,B22&gt;=4.5),1.3701,IF(AND(B23&gt;=53,B23&lt;95,B26&gt;=12,B19&gt;=22.5,B17&gt;=0.25,B22&gt;=4.5),1.5708,""))))))))))))))))))))))))))))))))))))))))</f>
        <v>0.59950000000000003</v>
      </c>
      <c r="C79" s="13">
        <f t="shared" ref="C79:AX79" si="13">IF(AND(C23&lt;3,C21&gt;=0.25),0,IF(AND(C23&lt;6,C21&lt;0.25),0.0083,IF(AND(C23&gt;=6,C23&lt;28,C26&lt;6,C19&lt;1.5,C20&gt;=0.75,C16&gt;=1.5),0.1002,IF(AND(C23&gt;=6,C23&lt;28,C26&lt;6,C20&lt;0.75,C25&gt;=6),0.1609,IF(AND(C23&gt;=3,C23&lt;6,C21&gt;=0.25),0.2765,IF(AND(C23&gt;=28,C23&lt;53,C26&lt;2,C21&gt;=1.5,C24&lt;4),0.3218,IF(AND(C23&gt;=28,C23&lt;53,C21&lt;0.5,C20&lt;3.5),0.3306,IF(AND(C23&gt;=6,C23&lt;28,C26&lt;6,C20&lt;0.75,C25&lt;6),0.3453,IF(AND(C23&gt;=6,C23&lt;28,C26&lt;6,C19&lt;1.5,C20&gt;=0.75,C16&lt;1.5),0.3581,IF(AND(C23&gt;=6,C23&lt;28,C26&gt;=6,C19&lt;12.5,C17&gt;=0.5,C21&gt;=3.5),0.3608,IF(AND(C23&gt;=6,C23&lt;28,C26&lt;6,C19&gt;=1.5,C20&gt;=0.75,C16&gt;=2.5),0.3623,IF(AND(C23&gt;=53,C19&gt;=42.5,C17&lt;0.25,C22&gt;=9,C14&lt;0.25),0.4026,IF(AND(C23&gt;=6,C23&lt;28,C26&gt;=6,C19&lt;12.5,C17&lt;0.5,C21&gt;=3.5),0.5142,IF(AND(C23&gt;=6,C23&lt;28,C26&lt;6,C19&gt;=1.5,C20&gt;=0.75,C16&lt;2.5),0.5208,IF(AND(C23&gt;=28,C23&lt;53,C21&lt;0.5,C20&gt;=3.5),0.5308,IF(AND(C23&gt;=53,C26&gt;=13,C19&gt;=42.5,C17&lt;0.25,C22&lt;9),0.5378,IF(AND(C23&gt;=53,C19&lt;42.5,C17&lt;0.25,C21&lt;13,C22&gt;=52),0.5623,IF(AND(C23&gt;=53,C19&lt;42.5,C17&lt;0.25,C21&gt;=13),0.579,IF(AND(C23&gt;=78,C23&lt;83,C26&lt;13,C19&gt;=42.5,C17&lt;0.25,C22&lt;9),0.5995,IF(AND(C23&gt;=83,C26&lt;13,C19&gt;=42.5,C17&lt;0.25,C22&lt;9,C25&gt;=3),0.6225,IF(AND(C23&gt;=28,C23&lt;53,C26&gt;=2,C21&gt;=1.5,C24&lt;4,C28&lt;7.5),0.653,IF(AND(C23&gt;=6,C23&lt;28,C26&gt;=6,C19&lt;12.5,C21&lt;3.5),0.6646,IF(AND(C23&gt;=6,C23&lt;28,C26&gt;=6,C19&gt;=12.5),0.7381,IF(AND(C23&gt;=53,C19&gt;=42.5,C17&lt;0.25,C22&gt;=9,C14&gt;=0.25),0.7518,IF(AND(C23&gt;=28,C23&lt;53,C26&gt;=2,C21&gt;=1.5,C24&lt;4,C28&gt;=7.5),0.819,IF(AND(C23&gt;=53,C19&lt;42.5,C17&lt;0.25,C21&lt;13,C22&lt;52),0.8552,IF(AND(C23&gt;=28,C23&lt;53,C26&gt;=10,C21&gt;=0.5,C24&gt;=4),0.8575,IF(AND(C23&gt;=53,C26&lt;12,C17&gt;=4.5),0.8705,IF(AND(C23&gt;=53,C23&lt;78,C26&lt;10,C19&gt;=42.5,C17&lt;0.25,C22&lt;9),0.8726,IF(AND(C23&gt;=58,C26&lt;12,C17&gt;=0.25,C17&lt;4.5,C22&gt;=17.5),0.9383,IF(AND(C23&gt;=53,C23&lt;58,C26&lt;12,C17&gt;=0.25,C17&lt;4.5),0.9406,IF(AND(C23&gt;=53,C26&gt;=12,C19&lt;22.5,C17&gt;=0.25,C22&gt;=4.5),0.9912,IF(AND(C23&gt;=28,C23&lt;53,C21&gt;=0.5,C21&lt;1.5,C24&lt;4),0.9966,IF(AND(C23&gt;=28,C23&lt;53,C26&lt;10,C21&gt;=0.5,C24&gt;=4),1.0364,IF(AND(C23&gt;=53,C23&lt;78,C26&gt;=10,C26&lt;13,C19&gt;=42.5,C17&lt;0.25,C22&lt;9),1.0772,IF(AND(C23&gt;=58,C26&lt;12,C17&gt;=0.25,C17&lt;4.5,C22&lt;17.5),1.0775,IF(AND(C23&gt;=83,C26&lt;13,C19&gt;=42.5,C17&lt;0.25,C22&lt;9,C25&lt;3),1.113,IF(AND(C23&gt;=53,C26&gt;=12,C17&gt;=0.25,C22&lt;4.5),1.1567,IF(AND(C23&gt;=95,C26&gt;=12,C19&gt;=22.5,C17&gt;=0.25,C22&gt;=4.5),1.3701,IF(AND(C23&gt;=53,C23&lt;95,C26&gt;=12,C19&gt;=22.5,C17&gt;=0.25,C22&gt;=4.5),1.5708,""))))))))))))))))))))))))))))))))))))))))</f>
        <v>0.3453</v>
      </c>
      <c r="D79" s="13">
        <f t="shared" si="13"/>
        <v>0.99660000000000004</v>
      </c>
      <c r="E79" s="13">
        <f t="shared" si="13"/>
        <v>0.65300000000000002</v>
      </c>
      <c r="F79" s="13">
        <f t="shared" si="13"/>
        <v>0.65300000000000002</v>
      </c>
      <c r="G79" s="13">
        <f t="shared" si="13"/>
        <v>0.73809999999999998</v>
      </c>
      <c r="H79" s="13">
        <f t="shared" si="13"/>
        <v>0.81899999999999995</v>
      </c>
      <c r="I79" s="13">
        <f t="shared" si="13"/>
        <v>1.1567000000000001</v>
      </c>
      <c r="J79" s="13">
        <f t="shared" si="13"/>
        <v>1.1567000000000001</v>
      </c>
      <c r="K79" s="13">
        <f t="shared" si="13"/>
        <v>8.3000000000000001E-3</v>
      </c>
      <c r="L79" s="13">
        <f t="shared" si="13"/>
        <v>8.3000000000000001E-3</v>
      </c>
      <c r="M79" s="13">
        <f t="shared" si="13"/>
        <v>8.3000000000000001E-3</v>
      </c>
      <c r="N79" s="13">
        <f t="shared" si="13"/>
        <v>8.3000000000000001E-3</v>
      </c>
      <c r="O79" s="13">
        <f t="shared" si="13"/>
        <v>8.3000000000000001E-3</v>
      </c>
      <c r="P79" s="13">
        <f t="shared" si="13"/>
        <v>8.3000000000000001E-3</v>
      </c>
      <c r="Q79" s="13">
        <f t="shared" si="13"/>
        <v>8.3000000000000001E-3</v>
      </c>
      <c r="R79" s="13">
        <f t="shared" si="13"/>
        <v>8.3000000000000001E-3</v>
      </c>
      <c r="S79" s="13">
        <f t="shared" si="13"/>
        <v>8.3000000000000001E-3</v>
      </c>
      <c r="T79" s="13">
        <f t="shared" si="13"/>
        <v>8.3000000000000001E-3</v>
      </c>
      <c r="U79" s="13">
        <f t="shared" si="13"/>
        <v>8.3000000000000001E-3</v>
      </c>
      <c r="V79" s="13">
        <f t="shared" si="13"/>
        <v>8.3000000000000001E-3</v>
      </c>
      <c r="W79" s="13">
        <f t="shared" si="13"/>
        <v>8.3000000000000001E-3</v>
      </c>
      <c r="X79" s="13">
        <f t="shared" si="13"/>
        <v>8.3000000000000001E-3</v>
      </c>
      <c r="Y79" s="13">
        <f t="shared" si="13"/>
        <v>8.3000000000000001E-3</v>
      </c>
      <c r="Z79" s="13">
        <f t="shared" si="13"/>
        <v>8.3000000000000001E-3</v>
      </c>
      <c r="AA79" s="13">
        <f t="shared" si="13"/>
        <v>8.3000000000000001E-3</v>
      </c>
      <c r="AB79" s="13">
        <f t="shared" si="13"/>
        <v>8.3000000000000001E-3</v>
      </c>
      <c r="AC79" s="13">
        <f t="shared" si="13"/>
        <v>8.3000000000000001E-3</v>
      </c>
      <c r="AD79" s="13">
        <f t="shared" si="13"/>
        <v>8.3000000000000001E-3</v>
      </c>
      <c r="AE79" s="13">
        <f t="shared" si="13"/>
        <v>8.3000000000000001E-3</v>
      </c>
      <c r="AF79" s="13">
        <f t="shared" si="13"/>
        <v>8.3000000000000001E-3</v>
      </c>
      <c r="AG79" s="13">
        <f t="shared" si="13"/>
        <v>8.3000000000000001E-3</v>
      </c>
      <c r="AH79" s="13">
        <f t="shared" si="13"/>
        <v>8.3000000000000001E-3</v>
      </c>
      <c r="AI79" s="13">
        <f t="shared" si="13"/>
        <v>8.3000000000000001E-3</v>
      </c>
      <c r="AJ79" s="13">
        <f t="shared" si="13"/>
        <v>8.3000000000000001E-3</v>
      </c>
      <c r="AK79" s="13">
        <f t="shared" si="13"/>
        <v>8.3000000000000001E-3</v>
      </c>
      <c r="AL79" s="13">
        <f t="shared" si="13"/>
        <v>8.3000000000000001E-3</v>
      </c>
      <c r="AM79" s="13">
        <f t="shared" si="13"/>
        <v>8.3000000000000001E-3</v>
      </c>
      <c r="AN79" s="13">
        <f t="shared" si="13"/>
        <v>8.3000000000000001E-3</v>
      </c>
      <c r="AO79" s="13">
        <f t="shared" si="13"/>
        <v>8.3000000000000001E-3</v>
      </c>
      <c r="AP79" s="13">
        <f t="shared" si="13"/>
        <v>8.3000000000000001E-3</v>
      </c>
      <c r="AQ79" s="13">
        <f t="shared" si="13"/>
        <v>8.3000000000000001E-3</v>
      </c>
      <c r="AR79" s="13">
        <f t="shared" si="13"/>
        <v>8.3000000000000001E-3</v>
      </c>
      <c r="AS79" s="13">
        <f t="shared" si="13"/>
        <v>8.3000000000000001E-3</v>
      </c>
      <c r="AT79" s="13">
        <f t="shared" si="13"/>
        <v>8.3000000000000001E-3</v>
      </c>
      <c r="AU79" s="13">
        <f t="shared" si="13"/>
        <v>8.3000000000000001E-3</v>
      </c>
      <c r="AV79" s="13">
        <f t="shared" si="13"/>
        <v>8.3000000000000001E-3</v>
      </c>
      <c r="AW79" s="13">
        <f t="shared" si="13"/>
        <v>8.3000000000000001E-3</v>
      </c>
      <c r="AX79" s="13">
        <f t="shared" si="13"/>
        <v>8.3000000000000001E-3</v>
      </c>
    </row>
    <row r="80" spans="1:50" x14ac:dyDescent="0.35">
      <c r="A80" s="1" t="s">
        <v>45</v>
      </c>
      <c r="B80" s="13">
        <f>IF(AND(B23&lt;3,B24&lt;2),0.025,IF(AND(B23&gt;=10,B23&lt;43,B26&lt;6,B20&gt;=0.25,B14&gt;=4.5,B18&gt;=8.5),0.1,IF(AND(B23&lt;3,B24&gt;=2),0.199,IF(AND(B23&gt;=10,B23&lt;43,B26&lt;2,B19&lt;18,B20&lt;0.25),0.218,IF(AND(B23&gt;=3,B23&lt;10,B20&gt;=0.25,B22&lt;0.25),0.22,IF(AND(B23&gt;=10,B23&lt;43,B26&gt;=6,B20&lt;0.5,B27&gt;=3),0.317,IF(AND(B23&gt;=3,B23&lt;10,B20&lt;0.25,B22&lt;0.25),0.361,IF(AND(B23&gt;=10,B23&lt;43,B26&lt;2,B19&gt;=18,B20&lt;0.25),0.369,IF(AND(B23&gt;=3,B23&lt;10,B22&gt;=0.25),0.411,IF(AND(B23&gt;=10,B23&lt;33,B26&gt;=3,B26&lt;6,B20&gt;=0.25,B14&lt;4.5,B22&lt;4),0.416,IF(AND(B23&gt;=10,B23&lt;43,B26&lt;6,B20&gt;=0.25,B14&gt;=4.5,B18&lt;8.5),0.435,IF(AND(B23&gt;=10,B23&lt;43,B26&gt;=6,B20&lt;4.5,B18&lt;0.75,B27&lt;3,B16&lt;1.8,B17&lt;2),0.472,IF(AND(B23&gt;=10,B23&lt;43,B26&gt;=2,B26&lt;6,B20&lt;0.25),0.486,IF(AND(B23&gt;=10,B23&lt;43,B26&gt;=6,B20&gt;=0.5,B27&gt;=3),0.545,IF(AND(B23&gt;=10,B23&lt;33,B26&lt;3,B20&gt;=0.25,B14&lt;4.5,B22&lt;4),0.569,IF(AND(B23&gt;=83,B19&gt;=40,B22&gt;=9.5,B21&lt;15),0.58,IF(AND(B23&gt;=10,B23&lt;43,B26&gt;=6,B14&gt;=0.75,B18&gt;=0.75,B27&lt;3,B16&lt;0.5),0.596,IF(AND(B23&gt;=43,B23&lt;83,B19&lt;13,B28&lt;25,B18&gt;=37.5),0.601,IF(AND(B23&gt;=10,B23&lt;43,B26&gt;=6,B20&lt;4.5,B18&lt;0.75,B27&lt;3,B16&lt;1.8,B17&gt;=2),0.646,IF(AND(B23&gt;=43,B23&lt;83,B26&lt;4,B19&gt;=13,B19&lt;58,B24&lt;2,B28&lt;25),0.671,IF(AND(B23&gt;=43,B23&lt;83,B26&gt;=4,B19&gt;=13,B19&lt;58,B24&lt;2,B28&gt;=2.5,B28&lt;25),0.7,IF(AND(B23&gt;=43,B23&lt;83,B19&lt;13,B28&lt;2.5,B18&lt;37.5),0.714,IF(AND(B23&gt;=43,B23&lt;83,B19&gt;=78,B24&lt;2,B28&lt;25),0.718,IF(AND(B23&gt;=10,B23&lt;43,B26&gt;=6,B20&lt;4.5,B18&lt;0.75,B27&lt;3,B16&gt;=1.8),0.735,IF(AND(B23&gt;=43,B23&lt;83,B19&gt;=13,B20&gt;=12.5,B22&lt;5.5,B24&gt;=2,B28&lt;25),0.735,IF(AND(B23&gt;=10,B23&lt;43,B26&gt;=6,B14&gt;=0.75,B18&gt;=0.75,B27&lt;3,B16&gt;=0.5),0.743,IF(AND(B23&gt;=43,B23&lt;83,B26&gt;=4,B19&gt;=13,B19&lt;58,B24&lt;2,B28&lt;1.3),0.8,IF(AND(B23&gt;=10,B23&lt;43,B26&lt;6,B20&gt;=0.25,B14&lt;4.5,B22&gt;=4),0.811,IF(AND(B23&gt;=83,B19&lt;40,B22&gt;=9.5,B21&lt;15),0.83,IF(AND(B23&gt;=10,B23&lt;43,B26&gt;=6,B14&lt;0.75,B18&gt;=0.75,B27&lt;3),0.862,IF(AND(B23&gt;=33,B23&lt;43,B26&lt;6,B20&gt;=0.25,B14&lt;4.5,B22&lt;4),0.886,IF(AND(B23&gt;=10,B23&lt;43,B26&gt;=6,B20&gt;=4.5,B18&lt;0.75,B27&lt;3),0.886,IF(AND(B23&gt;=43,B23&lt;83,B19&lt;13,B28&gt;=2.5,B28&lt;25,B18&lt;37.5),0.886,IF(AND(B23&gt;=43,B23&lt;83,B19&gt;=58,B19&lt;78,B24&lt;2,B28&lt;25),0.898,IF(AND(B23&gt;=43,B23&lt;83,B19&gt;=13,B20&lt;12.5,B22&lt;5.5,B24&gt;=2,B28&lt;25),0.915,IF(AND(B23&gt;=83,B19&gt;=23,B14&gt;=9,B24&lt;4,B21&gt;=15),0.982,IF(AND(B23&gt;=43,B23&lt;83,B26&gt;=4,B19&gt;=13,B19&lt;58,B24&lt;2,B28&gt;=1.3,B28&lt;2.5),0.989,IF(AND(B23&gt;=83,B22&lt;9.5,B21&lt;15),1.086,IF(AND(B23&gt;=43,B23&lt;83,B19&gt;=13,B22&gt;=5.5,B24&gt;=2,B28&lt;25),1.146,IF(AND(B23&gt;=83,B19&gt;=23,B14&gt;=9,B24&gt;=4,B21&gt;=15),1.164,IF(AND(B23&gt;=43,B23&lt;83,B28&gt;=25),1.167,IF(AND(B23&gt;=83,B14&lt;0.75,B21&gt;=15),1.205,IF(AND(B23&gt;=83,B14&gt;=0.75,B14&lt;9,B21&gt;=15),1.388,IF(AND(B23&gt;=83,B19&lt;23,B14&gt;=9,B21&gt;=15),1.571,""))))))))))))))))))))))))))))))))))))))))))))</f>
        <v>0.71799999999999997</v>
      </c>
      <c r="C80" s="13">
        <f t="shared" ref="C80:AX80" si="14">IF(AND(C23&lt;3,C24&lt;2),0.025,IF(AND(C23&gt;=10,C23&lt;43,C26&lt;6,C20&gt;=0.25,C14&gt;=4.5,C18&gt;=8.5),0.1,IF(AND(C23&lt;3,C24&gt;=2),0.199,IF(AND(C23&gt;=10,C23&lt;43,C26&lt;2,C19&lt;18,C20&lt;0.25),0.218,IF(AND(C23&gt;=3,C23&lt;10,C20&gt;=0.25,C22&lt;0.25),0.22,IF(AND(C23&gt;=10,C23&lt;43,C26&gt;=6,C20&lt;0.5,C27&gt;=3),0.317,IF(AND(C23&gt;=3,C23&lt;10,C20&lt;0.25,C22&lt;0.25),0.361,IF(AND(C23&gt;=10,C23&lt;43,C26&lt;2,C19&gt;=18,C20&lt;0.25),0.369,IF(AND(C23&gt;=3,C23&lt;10,C22&gt;=0.25),0.411,IF(AND(C23&gt;=10,C23&lt;33,C26&gt;=3,C26&lt;6,C20&gt;=0.25,C14&lt;4.5,C22&lt;4),0.416,IF(AND(C23&gt;=10,C23&lt;43,C26&lt;6,C20&gt;=0.25,C14&gt;=4.5,C18&lt;8.5),0.435,IF(AND(C23&gt;=10,C23&lt;43,C26&gt;=6,C20&lt;4.5,C18&lt;0.75,C27&lt;3,C16&lt;1.8,C17&lt;2),0.472,IF(AND(C23&gt;=10,C23&lt;43,C26&gt;=2,C26&lt;6,C20&lt;0.25),0.486,IF(AND(C23&gt;=10,C23&lt;43,C26&gt;=6,C20&gt;=0.5,C27&gt;=3),0.545,IF(AND(C23&gt;=10,C23&lt;33,C26&lt;3,C20&gt;=0.25,C14&lt;4.5,C22&lt;4),0.569,IF(AND(C23&gt;=83,C19&gt;=40,C22&gt;=9.5,C21&lt;15),0.58,IF(AND(C23&gt;=10,C23&lt;43,C26&gt;=6,C14&gt;=0.75,C18&gt;=0.75,C27&lt;3,C16&lt;0.5),0.596,IF(AND(C23&gt;=43,C23&lt;83,C19&lt;13,C28&lt;25,C18&gt;=37.5),0.601,IF(AND(C23&gt;=10,C23&lt;43,C26&gt;=6,C20&lt;4.5,C18&lt;0.75,C27&lt;3,C16&lt;1.8,C17&gt;=2),0.646,IF(AND(C23&gt;=43,C23&lt;83,C26&lt;4,C19&gt;=13,C19&lt;58,C24&lt;2,C28&lt;25),0.671,IF(AND(C23&gt;=43,C23&lt;83,C26&gt;=4,C19&gt;=13,C19&lt;58,C24&lt;2,C28&gt;=2.5,C28&lt;25),0.7,IF(AND(C23&gt;=43,C23&lt;83,C19&lt;13,C28&lt;2.5,C18&lt;37.5),0.714,IF(AND(C23&gt;=43,C23&lt;83,C19&gt;=78,C24&lt;2,C28&lt;25),0.718,IF(AND(C23&gt;=10,C23&lt;43,C26&gt;=6,C20&lt;4.5,C18&lt;0.75,C27&lt;3,C16&gt;=1.8),0.735,IF(AND(C23&gt;=43,C23&lt;83,C19&gt;=13,C20&gt;=12.5,C22&lt;5.5,C24&gt;=2,C28&lt;25),0.735,IF(AND(C23&gt;=10,C23&lt;43,C26&gt;=6,C14&gt;=0.75,C18&gt;=0.75,C27&lt;3,C16&gt;=0.5),0.743,IF(AND(C23&gt;=43,C23&lt;83,C26&gt;=4,C19&gt;=13,C19&lt;58,C24&lt;2,C28&lt;1.3),0.8,IF(AND(C23&gt;=10,C23&lt;43,C26&lt;6,C20&gt;=0.25,C14&lt;4.5,C22&gt;=4),0.811,IF(AND(C23&gt;=83,C19&lt;40,C22&gt;=9.5,C21&lt;15),0.83,IF(AND(C23&gt;=10,C23&lt;43,C26&gt;=6,C14&lt;0.75,C18&gt;=0.75,C27&lt;3),0.862,IF(AND(C23&gt;=33,C23&lt;43,C26&lt;6,C20&gt;=0.25,C14&lt;4.5,C22&lt;4),0.886,IF(AND(C23&gt;=10,C23&lt;43,C26&gt;=6,C20&gt;=4.5,C18&lt;0.75,C27&lt;3),0.886,IF(AND(C23&gt;=43,C23&lt;83,C19&lt;13,C28&gt;=2.5,C28&lt;25,C18&lt;37.5),0.886,IF(AND(C23&gt;=43,C23&lt;83,C19&gt;=58,C19&lt;78,C24&lt;2,C28&lt;25),0.898,IF(AND(C23&gt;=43,C23&lt;83,C19&gt;=13,C20&lt;12.5,C22&lt;5.5,C24&gt;=2,C28&lt;25),0.915,IF(AND(C23&gt;=83,C19&gt;=23,C14&gt;=9,C24&lt;4,C21&gt;=15),0.982,IF(AND(C23&gt;=43,C23&lt;83,C26&gt;=4,C19&gt;=13,C19&lt;58,C24&lt;2,C28&gt;=1.3,C28&lt;2.5),0.989,IF(AND(C23&gt;=83,C22&lt;9.5,C21&lt;15),1.086,IF(AND(C23&gt;=43,C23&lt;83,C19&gt;=13,C22&gt;=5.5,C24&gt;=2,C28&lt;25),1.146,IF(AND(C23&gt;=83,C19&gt;=23,C14&gt;=9,C24&gt;=4,C21&gt;=15),1.164,IF(AND(C23&gt;=43,C23&lt;83,C28&gt;=25),1.167,IF(AND(C23&gt;=83,C14&lt;0.75,C21&gt;=15),1.205,IF(AND(C23&gt;=83,C14&gt;=0.75,C14&lt;9,C21&gt;=15),1.388,IF(AND(C23&gt;=83,C19&lt;23,C14&gt;=9,C21&gt;=15),1.571,""))))))))))))))))))))))))))))))))))))))))))))</f>
        <v>0.36899999999999999</v>
      </c>
      <c r="D80" s="13">
        <f t="shared" si="14"/>
        <v>0.86199999999999999</v>
      </c>
      <c r="E80" s="13">
        <f t="shared" si="14"/>
        <v>0.98899999999999999</v>
      </c>
      <c r="F80" s="13">
        <f t="shared" si="14"/>
        <v>0.74299999999999999</v>
      </c>
      <c r="G80" s="13">
        <f t="shared" si="14"/>
        <v>0.86199999999999999</v>
      </c>
      <c r="H80" s="13">
        <f t="shared" si="14"/>
        <v>0.7</v>
      </c>
      <c r="I80" s="13">
        <f t="shared" si="14"/>
        <v>0.91500000000000004</v>
      </c>
      <c r="J80" s="13">
        <f t="shared" si="14"/>
        <v>1.167</v>
      </c>
      <c r="K80" s="13">
        <f t="shared" si="14"/>
        <v>2.5000000000000001E-2</v>
      </c>
      <c r="L80" s="13">
        <f t="shared" si="14"/>
        <v>2.5000000000000001E-2</v>
      </c>
      <c r="M80" s="13">
        <f t="shared" si="14"/>
        <v>2.5000000000000001E-2</v>
      </c>
      <c r="N80" s="13">
        <f t="shared" si="14"/>
        <v>2.5000000000000001E-2</v>
      </c>
      <c r="O80" s="13">
        <f t="shared" si="14"/>
        <v>2.5000000000000001E-2</v>
      </c>
      <c r="P80" s="13">
        <f t="shared" si="14"/>
        <v>2.5000000000000001E-2</v>
      </c>
      <c r="Q80" s="13">
        <f t="shared" si="14"/>
        <v>2.5000000000000001E-2</v>
      </c>
      <c r="R80" s="13">
        <f t="shared" si="14"/>
        <v>2.5000000000000001E-2</v>
      </c>
      <c r="S80" s="13">
        <f t="shared" si="14"/>
        <v>2.5000000000000001E-2</v>
      </c>
      <c r="T80" s="13">
        <f t="shared" si="14"/>
        <v>2.5000000000000001E-2</v>
      </c>
      <c r="U80" s="13">
        <f t="shared" si="14"/>
        <v>2.5000000000000001E-2</v>
      </c>
      <c r="V80" s="13">
        <f t="shared" si="14"/>
        <v>2.5000000000000001E-2</v>
      </c>
      <c r="W80" s="13">
        <f t="shared" si="14"/>
        <v>2.5000000000000001E-2</v>
      </c>
      <c r="X80" s="13">
        <f t="shared" si="14"/>
        <v>2.5000000000000001E-2</v>
      </c>
      <c r="Y80" s="13">
        <f t="shared" si="14"/>
        <v>2.5000000000000001E-2</v>
      </c>
      <c r="Z80" s="13">
        <f t="shared" si="14"/>
        <v>2.5000000000000001E-2</v>
      </c>
      <c r="AA80" s="13">
        <f t="shared" si="14"/>
        <v>2.5000000000000001E-2</v>
      </c>
      <c r="AB80" s="13">
        <f t="shared" si="14"/>
        <v>2.5000000000000001E-2</v>
      </c>
      <c r="AC80" s="13">
        <f t="shared" si="14"/>
        <v>2.5000000000000001E-2</v>
      </c>
      <c r="AD80" s="13">
        <f t="shared" si="14"/>
        <v>2.5000000000000001E-2</v>
      </c>
      <c r="AE80" s="13">
        <f t="shared" si="14"/>
        <v>2.5000000000000001E-2</v>
      </c>
      <c r="AF80" s="13">
        <f t="shared" si="14"/>
        <v>2.5000000000000001E-2</v>
      </c>
      <c r="AG80" s="13">
        <f t="shared" si="14"/>
        <v>2.5000000000000001E-2</v>
      </c>
      <c r="AH80" s="13">
        <f t="shared" si="14"/>
        <v>2.5000000000000001E-2</v>
      </c>
      <c r="AI80" s="13">
        <f t="shared" si="14"/>
        <v>2.5000000000000001E-2</v>
      </c>
      <c r="AJ80" s="13">
        <f t="shared" si="14"/>
        <v>2.5000000000000001E-2</v>
      </c>
      <c r="AK80" s="13">
        <f t="shared" si="14"/>
        <v>2.5000000000000001E-2</v>
      </c>
      <c r="AL80" s="13">
        <f t="shared" si="14"/>
        <v>2.5000000000000001E-2</v>
      </c>
      <c r="AM80" s="13">
        <f t="shared" si="14"/>
        <v>2.5000000000000001E-2</v>
      </c>
      <c r="AN80" s="13">
        <f t="shared" si="14"/>
        <v>2.5000000000000001E-2</v>
      </c>
      <c r="AO80" s="13">
        <f t="shared" si="14"/>
        <v>2.5000000000000001E-2</v>
      </c>
      <c r="AP80" s="13">
        <f t="shared" si="14"/>
        <v>2.5000000000000001E-2</v>
      </c>
      <c r="AQ80" s="13">
        <f t="shared" si="14"/>
        <v>2.5000000000000001E-2</v>
      </c>
      <c r="AR80" s="13">
        <f t="shared" si="14"/>
        <v>2.5000000000000001E-2</v>
      </c>
      <c r="AS80" s="13">
        <f t="shared" si="14"/>
        <v>2.5000000000000001E-2</v>
      </c>
      <c r="AT80" s="13">
        <f t="shared" si="14"/>
        <v>2.5000000000000001E-2</v>
      </c>
      <c r="AU80" s="13">
        <f t="shared" si="14"/>
        <v>2.5000000000000001E-2</v>
      </c>
      <c r="AV80" s="13">
        <f t="shared" si="14"/>
        <v>2.5000000000000001E-2</v>
      </c>
      <c r="AW80" s="13">
        <f t="shared" si="14"/>
        <v>2.5000000000000001E-2</v>
      </c>
      <c r="AX80" s="13">
        <f t="shared" si="14"/>
        <v>2.5000000000000001E-2</v>
      </c>
    </row>
    <row r="81" spans="1:50" x14ac:dyDescent="0.35">
      <c r="A81" s="1" t="s">
        <v>46</v>
      </c>
      <c r="B81" s="13">
        <f>IF(AND(B23&lt;1),0,IF(AND(B23&gt;=1,B23&lt;4),0.15,IF(AND(B23&gt;=4,B23&lt;18,B20&lt;2.5,B19&gt;=12.5,B25&gt;=2),0.22,IF(AND(B23&gt;=4,B23&lt;18,B20&lt;2.5,B25&lt;2,B21&lt;1.5),0.22,IF(AND(B23&gt;=4,B23&lt;18,B20&lt;2.5,B26&gt;=7,B19&gt;=2.5,B19&lt;12.5,B25&gt;=2,B14&lt;3,B21&gt;=0.75,B18&lt;3),0.26,IF(AND(B23&gt;=4,B23&lt;18,B20&lt;2.5,B19&lt;2.5,B25&gt;=2,B21&gt;=0.75),0.28,IF(AND(B23&gt;=18,B23&lt;28,B20&gt;=17.5,B17&lt;0.5),0.31,IF(AND(B23&gt;=18,B23&lt;28,B20&lt;17.5,B26&lt;1,B17&lt;0.5),0.34,IF(AND(B23&gt;=18,B23&lt;28,B20&lt;17.5,B26&gt;=1,B16&gt;=3,B17&lt;0.5),0.38,IF(AND(B23&gt;=4,B23&lt;18,B20&lt;2.5,B26&lt;7,B19&gt;=2.5,B19&lt;12.5,B25&gt;=2,B14&lt;3,B21&gt;=0.75,B18&lt;3,B27&lt;5),0.4,IF(AND(B23&gt;=43,B23&lt;83,B26&lt;1,B19&lt;57.5),0.43,IF(AND(B23&gt;=4,B23&lt;18,B20&lt;2.5,B25&lt;2,B21&gt;=1.5),0.46,IF(AND(B23&gt;=4,B23&lt;18,B20&lt;2.5,B19&lt;12.5,B25&gt;=2,B16&lt;0.5,B21&lt;0.75),0.48,IF(AND(B23&gt;=18,B23&lt;28,B14&gt;=6,B17&gt;=0.5),0.48,IF(AND(B23&gt;=18,B23&lt;28,B20&lt;17.5,B26&gt;=1,B16&lt;3,B17&lt;0.5),0.52,IF(AND(B23&gt;=28,B23&lt;43,B14&lt;0.75,B16&lt;3,B18&lt;6.5,B24&lt;6,B22&lt;4.5),0.54,IF(AND(B23&gt;=4,B23&lt;18,B20&lt;2.5,B19&gt;=2.5,B19&lt;12.5,B25&gt;=2,B14&lt;3,B21&gt;=0.75,B18&gt;=3),0.57,IF(AND(B23&gt;=43,B23&lt;58,B20&lt;12.5,B26&gt;=5,B19&gt;=12.5,B25&lt;7),0.58,IF(AND(B23&gt;=43,B23&lt;83,B26&gt;=1,B19&lt;12.5,B16&lt;0.25),0.59,IF(AND(B23&gt;=28,B23&lt;43,B14&gt;=8,B16&gt;=3,B24&lt;6),0.63,IF(AND(B23&gt;=4,B23&lt;18,B20&lt;2.5,B26&lt;7,B19&gt;=2.5,B19&lt;12.5,B25&gt;=2,B14&lt;3,B21&gt;=0.75,B18&lt;3,B27&gt;=5),0.63,IF(AND(B23&gt;=28,B23&lt;43,B14&gt;=0.75,B16&lt;3,B18&lt;6.5,B24&lt;6),0.67,IF(AND(B23&gt;=43,B23&lt;83,B20&gt;=12.5,B26&gt;=1,B19&gt;=12.5),0.68,IF(AND(B23&gt;=58,B23&lt;83,B20&lt;12.5,B26&gt;=1,B26&lt;2,B19&gt;=12.5,B19&lt;57.5,B25&lt;7),0.68,IF(AND(B23&gt;=18,B23&lt;28,B14&lt;6,B17&gt;=0.5),0.68,IF(AND(B23&gt;=4,B23&lt;18,B20&lt;2.5,B19&gt;=2.5,B19&lt;12.5,B25&gt;=2,B14&gt;=3,B21&gt;=0.75),0.68,IF(AND(B23&gt;=43,B23&lt;83,B26&lt;1,B19&gt;=57.5),0.7,IF(AND(B23&gt;=4,B23&lt;18,B20&gt;=2.5),0.7,IF(AND(B23&gt;=28,B23&lt;43,B14&lt;0.75,B16&lt;3,B18&lt;6.5,B24&lt;6,B22&gt;=4.5),0.73,IF(AND(B23&gt;=83,B26&lt;6,B28&lt;0.5),0.74,IF(AND(B23&gt;=58,B23&lt;83,B20&lt;12.5,B26&gt;=2,B19&gt;=12.5,B19&lt;57.5,B25&lt;7,B28&lt;0.25),0.74,IF(AND(B23&gt;=43,B23&lt;83,B26&gt;=1,B19&lt;12.5,B16&gt;=0.25),0.78,IF(AND(B23&gt;=4,B23&lt;18,B20&lt;2.5,B19&lt;12.5,B25&gt;=2,B16&gt;=0.5,B21&lt;0.75),0.79,IF(AND(B23&gt;=28,B23&lt;43,B16&lt;3,B18&gt;=6.5,B24&lt;6),0.79,IF(AND(B23&gt;=43,B23&lt;58,B20&lt;12.5,B26&gt;=1,B26&lt;5,B19&gt;=12.5,B25&lt;7),0.82,IF(AND(B23&gt;=83,B26&lt;6,B19&lt;87.5,B28&gt;=0.5,B28&lt;6.5),0.9,IF(AND(B23&gt;=58,B23&lt;83,B20&lt;12.5,B26&gt;=2,B19&gt;=12.5,B19&lt;57.5,B25&lt;7,B28&gt;=0.25),0.91,IF(AND(B23&gt;=28,B23&lt;43,B14&lt;8,B16&gt;=3,B24&lt;6),0.93,IF(AND(B23&gt;=43,B23&lt;83,B20&lt;12.5,B26&gt;=1,B19&gt;=12.5,B25&gt;=7,B22&lt;5.5),0.94,IF(AND(B23&gt;=58,B23&lt;83,B20&lt;12.5,B26&gt;=1,B19&gt;=57.5,B25&lt;7),0.95,IF(AND(B23&gt;=28,B23&lt;43,B24&gt;=6),0.95,IF(AND(B23&gt;=83,B28&gt;=15),0.98,IF(AND(B23&gt;=83,B26&lt;5,B28&gt;=6.5,B28&lt;15),1.14,IF(AND(B23&gt;=83,B26&gt;=6,B25&lt;14,B28&lt;6.5),1.14,IF(AND(B23&gt;=43,B23&lt;83,B20&lt;12.5,B26&gt;=1,B19&gt;=12.5,B25&gt;=7,B22&gt;=5.5),1.17,IF(AND(B23&gt;=83,B26&lt;6,B19&gt;=87.5,B28&gt;=0.5,B28&lt;6.5),1.25,IF(AND(B23&gt;=83,B20&lt;9.5,B26&gt;=5,B28&gt;=6.5,B28&lt;15),1.42,IF(AND(B23&gt;=83,B20&gt;=9.5,B26&gt;=5,B28&gt;=6.5,B28&lt;15),1.54,IF(AND(B23&gt;=83,B26&gt;=6,B25&gt;=14,B28&lt;6.5),1.57,"")))))))))))))))))))))))))))))))))))))))))))))))))</f>
        <v>0.7</v>
      </c>
      <c r="C81" s="13">
        <f t="shared" ref="C81:AX81" si="15">IF(AND(C23&lt;1),0,IF(AND(C23&gt;=1,C23&lt;4),0.15,IF(AND(C23&gt;=4,C23&lt;18,C20&lt;2.5,C19&gt;=12.5,C25&gt;=2),0.22,IF(AND(C23&gt;=4,C23&lt;18,C20&lt;2.5,C25&lt;2,C21&lt;1.5),0.22,IF(AND(C23&gt;=4,C23&lt;18,C20&lt;2.5,C26&gt;=7,C19&gt;=2.5,C19&lt;12.5,C25&gt;=2,C14&lt;3,C21&gt;=0.75,C18&lt;3),0.26,IF(AND(C23&gt;=4,C23&lt;18,C20&lt;2.5,C19&lt;2.5,C25&gt;=2,C21&gt;=0.75),0.28,IF(AND(C23&gt;=18,C23&lt;28,C20&gt;=17.5,C17&lt;0.5),0.31,IF(AND(C23&gt;=18,C23&lt;28,C20&lt;17.5,C26&lt;1,C17&lt;0.5),0.34,IF(AND(C23&gt;=18,C23&lt;28,C20&lt;17.5,C26&gt;=1,C16&gt;=3,C17&lt;0.5),0.38,IF(AND(C23&gt;=4,C23&lt;18,C20&lt;2.5,C26&lt;7,C19&gt;=2.5,C19&lt;12.5,C25&gt;=2,C14&lt;3,C21&gt;=0.75,C18&lt;3,C27&lt;5),0.4,IF(AND(C23&gt;=43,C23&lt;83,C26&lt;1,C19&lt;57.5),0.43,IF(AND(C23&gt;=4,C23&lt;18,C20&lt;2.5,C25&lt;2,C21&gt;=1.5),0.46,IF(AND(C23&gt;=4,C23&lt;18,C20&lt;2.5,C19&lt;12.5,C25&gt;=2,C16&lt;0.5,C21&lt;0.75),0.48,IF(AND(C23&gt;=18,C23&lt;28,C14&gt;=6,C17&gt;=0.5),0.48,IF(AND(C23&gt;=18,C23&lt;28,C20&lt;17.5,C26&gt;=1,C16&lt;3,C17&lt;0.5),0.52,IF(AND(C23&gt;=28,C23&lt;43,C14&lt;0.75,C16&lt;3,C18&lt;6.5,C24&lt;6,C22&lt;4.5),0.54,IF(AND(C23&gt;=4,C23&lt;18,C20&lt;2.5,C19&gt;=2.5,C19&lt;12.5,C25&gt;=2,C14&lt;3,C21&gt;=0.75,C18&gt;=3),0.57,IF(AND(C23&gt;=43,C23&lt;58,C20&lt;12.5,C26&gt;=5,C19&gt;=12.5,C25&lt;7),0.58,IF(AND(C23&gt;=43,C23&lt;83,C26&gt;=1,C19&lt;12.5,C16&lt;0.25),0.59,IF(AND(C23&gt;=28,C23&lt;43,C14&gt;=8,C16&gt;=3,C24&lt;6),0.63,IF(AND(C23&gt;=4,C23&lt;18,C20&lt;2.5,C26&lt;7,C19&gt;=2.5,C19&lt;12.5,C25&gt;=2,C14&lt;3,C21&gt;=0.75,C18&lt;3,C27&gt;=5),0.63,IF(AND(C23&gt;=28,C23&lt;43,C14&gt;=0.75,C16&lt;3,C18&lt;6.5,C24&lt;6),0.67,IF(AND(C23&gt;=43,C23&lt;83,C20&gt;=12.5,C26&gt;=1,C19&gt;=12.5),0.68,IF(AND(C23&gt;=58,C23&lt;83,C20&lt;12.5,C26&gt;=1,C26&lt;2,C19&gt;=12.5,C19&lt;57.5,C25&lt;7),0.68,IF(AND(C23&gt;=18,C23&lt;28,C14&lt;6,C17&gt;=0.5),0.68,IF(AND(C23&gt;=4,C23&lt;18,C20&lt;2.5,C19&gt;=2.5,C19&lt;12.5,C25&gt;=2,C14&gt;=3,C21&gt;=0.75),0.68,IF(AND(C23&gt;=43,C23&lt;83,C26&lt;1,C19&gt;=57.5),0.7,IF(AND(C23&gt;=4,C23&lt;18,C20&gt;=2.5),0.7,IF(AND(C23&gt;=28,C23&lt;43,C14&lt;0.75,C16&lt;3,C18&lt;6.5,C24&lt;6,C22&gt;=4.5),0.73,IF(AND(C23&gt;=83,C26&lt;6,C28&lt;0.5),0.74,IF(AND(C23&gt;=58,C23&lt;83,C20&lt;12.5,C26&gt;=2,C19&gt;=12.5,C19&lt;57.5,C25&lt;7,C28&lt;0.25),0.74,IF(AND(C23&gt;=43,C23&lt;83,C26&gt;=1,C19&lt;12.5,C16&gt;=0.25),0.78,IF(AND(C23&gt;=4,C23&lt;18,C20&lt;2.5,C19&lt;12.5,C25&gt;=2,C16&gt;=0.5,C21&lt;0.75),0.79,IF(AND(C23&gt;=28,C23&lt;43,C16&lt;3,C18&gt;=6.5,C24&lt;6),0.79,IF(AND(C23&gt;=43,C23&lt;58,C20&lt;12.5,C26&gt;=1,C26&lt;5,C19&gt;=12.5,C25&lt;7),0.82,IF(AND(C23&gt;=83,C26&lt;6,C19&lt;87.5,C28&gt;=0.5,C28&lt;6.5),0.9,IF(AND(C23&gt;=58,C23&lt;83,C20&lt;12.5,C26&gt;=2,C19&gt;=12.5,C19&lt;57.5,C25&lt;7,C28&gt;=0.25),0.91,IF(AND(C23&gt;=28,C23&lt;43,C14&lt;8,C16&gt;=3,C24&lt;6),0.93,IF(AND(C23&gt;=43,C23&lt;83,C20&lt;12.5,C26&gt;=1,C19&gt;=12.5,C25&gt;=7,C22&lt;5.5),0.94,IF(AND(C23&gt;=58,C23&lt;83,C20&lt;12.5,C26&gt;=1,C19&gt;=57.5,C25&lt;7),0.95,IF(AND(C23&gt;=28,C23&lt;43,C24&gt;=6),0.95,IF(AND(C23&gt;=83,C28&gt;=15),0.98,IF(AND(C23&gt;=83,C26&lt;5,C28&gt;=6.5,C28&lt;15),1.14,IF(AND(C23&gt;=83,C26&gt;=6,C25&lt;14,C28&lt;6.5),1.14,IF(AND(C23&gt;=43,C23&lt;83,C20&lt;12.5,C26&gt;=1,C19&gt;=12.5,C25&gt;=7,C22&gt;=5.5),1.17,IF(AND(C23&gt;=83,C26&lt;6,C19&gt;=87.5,C28&gt;=0.5,C28&lt;6.5),1.25,IF(AND(C23&gt;=83,C20&lt;9.5,C26&gt;=5,C28&gt;=6.5,C28&lt;15),1.42,IF(AND(C23&gt;=83,C20&gt;=9.5,C26&gt;=5,C28&gt;=6.5,C28&lt;15),1.54,IF(AND(C23&gt;=83,C26&gt;=6,C25&gt;=14,C28&lt;6.5),1.57,"")))))))))))))))))))))))))))))))))))))))))))))))))</f>
        <v>0.34</v>
      </c>
      <c r="D81" s="13">
        <f t="shared" si="15"/>
        <v>0.79</v>
      </c>
      <c r="E81" s="13">
        <f t="shared" si="15"/>
        <v>0.57999999999999996</v>
      </c>
      <c r="F81" s="13">
        <f t="shared" si="15"/>
        <v>0.67</v>
      </c>
      <c r="G81" s="13">
        <f t="shared" si="15"/>
        <v>0.68</v>
      </c>
      <c r="H81" s="13">
        <f t="shared" si="15"/>
        <v>0.57999999999999996</v>
      </c>
      <c r="I81" s="13">
        <f t="shared" si="15"/>
        <v>0.91</v>
      </c>
      <c r="J81" s="13">
        <f t="shared" si="15"/>
        <v>0.94</v>
      </c>
      <c r="K81" s="13">
        <f t="shared" si="15"/>
        <v>0</v>
      </c>
      <c r="L81" s="13">
        <f t="shared" si="15"/>
        <v>0</v>
      </c>
      <c r="M81" s="13">
        <f t="shared" si="15"/>
        <v>0</v>
      </c>
      <c r="N81" s="13">
        <f t="shared" si="15"/>
        <v>0</v>
      </c>
      <c r="O81" s="13">
        <f t="shared" si="15"/>
        <v>0</v>
      </c>
      <c r="P81" s="13">
        <f t="shared" si="15"/>
        <v>0</v>
      </c>
      <c r="Q81" s="13">
        <f t="shared" si="15"/>
        <v>0</v>
      </c>
      <c r="R81" s="13">
        <f t="shared" si="15"/>
        <v>0</v>
      </c>
      <c r="S81" s="13">
        <f t="shared" si="15"/>
        <v>0</v>
      </c>
      <c r="T81" s="13">
        <f t="shared" si="15"/>
        <v>0</v>
      </c>
      <c r="U81" s="13">
        <f t="shared" si="15"/>
        <v>0</v>
      </c>
      <c r="V81" s="13">
        <f t="shared" si="15"/>
        <v>0</v>
      </c>
      <c r="W81" s="13">
        <f t="shared" si="15"/>
        <v>0</v>
      </c>
      <c r="X81" s="13">
        <f t="shared" si="15"/>
        <v>0</v>
      </c>
      <c r="Y81" s="13">
        <f t="shared" si="15"/>
        <v>0</v>
      </c>
      <c r="Z81" s="13">
        <f t="shared" si="15"/>
        <v>0</v>
      </c>
      <c r="AA81" s="13">
        <f t="shared" si="15"/>
        <v>0</v>
      </c>
      <c r="AB81" s="13">
        <f t="shared" si="15"/>
        <v>0</v>
      </c>
      <c r="AC81" s="13">
        <f t="shared" si="15"/>
        <v>0</v>
      </c>
      <c r="AD81" s="13">
        <f t="shared" si="15"/>
        <v>0</v>
      </c>
      <c r="AE81" s="13">
        <f t="shared" si="15"/>
        <v>0</v>
      </c>
      <c r="AF81" s="13">
        <f t="shared" si="15"/>
        <v>0</v>
      </c>
      <c r="AG81" s="13">
        <f t="shared" si="15"/>
        <v>0</v>
      </c>
      <c r="AH81" s="13">
        <f t="shared" si="15"/>
        <v>0</v>
      </c>
      <c r="AI81" s="13">
        <f t="shared" si="15"/>
        <v>0</v>
      </c>
      <c r="AJ81" s="13">
        <f t="shared" si="15"/>
        <v>0</v>
      </c>
      <c r="AK81" s="13">
        <f t="shared" si="15"/>
        <v>0</v>
      </c>
      <c r="AL81" s="13">
        <f t="shared" si="15"/>
        <v>0</v>
      </c>
      <c r="AM81" s="13">
        <f t="shared" si="15"/>
        <v>0</v>
      </c>
      <c r="AN81" s="13">
        <f t="shared" si="15"/>
        <v>0</v>
      </c>
      <c r="AO81" s="13">
        <f t="shared" si="15"/>
        <v>0</v>
      </c>
      <c r="AP81" s="13">
        <f t="shared" si="15"/>
        <v>0</v>
      </c>
      <c r="AQ81" s="13">
        <f t="shared" si="15"/>
        <v>0</v>
      </c>
      <c r="AR81" s="13">
        <f t="shared" si="15"/>
        <v>0</v>
      </c>
      <c r="AS81" s="13">
        <f t="shared" si="15"/>
        <v>0</v>
      </c>
      <c r="AT81" s="13">
        <f t="shared" si="15"/>
        <v>0</v>
      </c>
      <c r="AU81" s="13">
        <f t="shared" si="15"/>
        <v>0</v>
      </c>
      <c r="AV81" s="13">
        <f t="shared" si="15"/>
        <v>0</v>
      </c>
      <c r="AW81" s="13">
        <f t="shared" si="15"/>
        <v>0</v>
      </c>
      <c r="AX81" s="13">
        <f t="shared" si="15"/>
        <v>0</v>
      </c>
    </row>
    <row r="82" spans="1:50" x14ac:dyDescent="0.35">
      <c r="A82" s="1" t="s">
        <v>47</v>
      </c>
      <c r="B82" s="13">
        <f>IF(AND(B23&lt;3,B25&lt;2),0.032,IF(AND(B23&lt;23,B25&gt;=2,B26&lt;1,B20&lt;0.75),0.208,IF(AND(B23&gt;=3,B23&lt;23,B25&lt;2),0.209,IF(AND(B23&gt;=93,B23&lt;98,B14&lt;0.05,B17&lt;1.5),0.226,IF(AND(B23&lt;23,B14&gt;=8.5,B25&gt;=2,B20&gt;=0.75),0.281,IF(AND(B23&lt;23,B14&lt;8.5,B25&gt;=2,B20&gt;=0.75,B18&gt;=0.75,B16&lt;0.75),0.32,IF(AND(B23&lt;23,B14&lt;8.5,B21&lt;0.5,B25&gt;=2,B20&gt;=0.75,B18&lt;0.75,B16&lt;0.75),0.36,IF(AND(B23&lt;23,B25&gt;=2,B26&gt;=1,B20&lt;0.75),0.376,IF(AND(B23&gt;=23,B23&lt;43,B14&lt;15,B21&lt;0.5),0.444,IF(AND(B23&lt;23,B14&lt;8.5,B21&gt;=0.5,B25&gt;=2,B20&gt;=0.75,B20&lt;4.5,B18&lt;0.75,B16&lt;0.75),0.45,IF(AND(B23&lt;23,B14&lt;8.5,B25&gt;=2,B20&gt;=0.75,B16&gt;=0.75,B22&lt;0.5),0.457,IF(AND(B23&gt;=43,B23&lt;93,B14&lt;0.05,B17&lt;1.5,B19&lt;50,B21&gt;=18.5,B26&gt;=1,B26&lt;13,B18&lt;16),0.464,IF(AND(B23&gt;=43,B23&lt;93,B14&lt;0.05,B17&lt;1.5,B26&gt;=13),0.513,IF(AND(B23&gt;=23,B23&lt;43,B19&lt;7.5,B21&gt;=1.5,B21&lt;7.5),0.513,IF(AND(B23&gt;=23,B23&lt;43,B14&gt;=15,B21&lt;0.5),0.565,IF(AND(B23&gt;=43,B23&lt;58,B17&gt;=1.5,B19&gt;=25),0.58,IF(AND(B23&gt;=43,B23&lt;93,B14&lt;0.05,B17&lt;1.5,B26&lt;1),0.609,IF(AND(B23&lt;23,B14&lt;8.5,B21&gt;=0.5,B25&gt;=2,B20&gt;=4.5,B18&lt;0.75,B16&lt;0.75),0.614,IF(AND(B23&gt;=23,B23&lt;43,B19&gt;=7.5,B21&gt;=1.5,B21&lt;7.5),0.616,IF(AND(B23&lt;23,B14&lt;8.5,B25&gt;=2,B20&gt;=0.75,B16&gt;=0.75,B22&gt;=0.5),0.632,IF(AND(B23&gt;=23,B23&lt;43,B21&gt;=7.5,B25&lt;4),0.676,IF(AND(B23&gt;=43,B23&lt;98,B14&gt;=0.05,B17&lt;1.5,B19&lt;6.5,B28&lt;4.5),0.709,IF(AND(B23&gt;=43,B23&lt;93,B14&lt;0.05,B17&lt;1.5,B19&lt;50,B21&lt;18.5,B26&gt;=1,B26&lt;13,B18&lt;16),0.747,IF(AND(B23&gt;=43,B23&lt;58,B17&gt;=1.5,B19&lt;25),0.819,IF(AND(B23&gt;=43,B23&lt;98,B14&gt;=0.05,B17&lt;1.5,B19&gt;=6.5,B21&lt;12.5,B28&gt;=2.5),0.842,IF(AND(B23&gt;=23,B23&lt;43,B21&gt;=7.5,B25&gt;=4),0.842,IF(AND(B23&gt;=43,B23&lt;93,B14&lt;0.05,B17&lt;1.5,B19&lt;50,B26&gt;=1,B26&lt;13,B18&gt;=16),0.845,IF(AND(B23&gt;=43,B23&lt;98,B14&gt;=0.05,B17&lt;1.5,B19&lt;6.5,B28&gt;=4.5),0.859,IF(AND(B23&gt;=23,B23&lt;43,B21&gt;=0.5,B21&lt;1.5),0.869,IF(AND(B23&gt;=43,B23&lt;98,B14&gt;=0.05,B17&lt;1.5,B19&gt;=6.5,B21&gt;=12.5,B18&gt;=22.5),0.886,IF(AND(B23&gt;=43,B23&lt;93,B14&lt;0.05,B17&lt;1.5,B19&gt;=50,B19&lt;82.5,B26&gt;=1,B26&lt;13),0.912,IF(AND(B23&gt;=58,B23&lt;78,B17&gt;=1.5),0.956,IF(AND(B23&gt;=43,B23&lt;98,B14&gt;=0.05,B17&lt;1.5,B19&gt;=6.5,B21&lt;12.5,B28&lt;2.5),0.975,IF(AND(B23&gt;=43,B23&lt;98,B14&gt;=0.05,B17&lt;1.5,B19&gt;=6.5,B21&gt;=12.5,B18&lt;22.5),1.148,IF(AND(B23&gt;=78,B23&lt;98,B17&gt;=1.5),1.191,IF(AND(B23&gt;=43,B23&lt;93,B14&lt;0.05,B17&lt;1.5,B19&gt;=82.5,B26&gt;=1,B26&lt;13),1.249,IF(AND(B23&gt;=98,B19&gt;=62.5),1.441,IF(AND(B23&gt;=98,B19&lt;62.5),1.571,""))))))))))))))))))))))))))))))))))))))</f>
        <v>0.60899999999999999</v>
      </c>
      <c r="C82" s="13">
        <f t="shared" ref="C82:AX82" si="16">IF(AND(C23&lt;3,C25&lt;2),0.032,IF(AND(C23&lt;23,C25&gt;=2,C26&lt;1,C20&lt;0.75),0.208,IF(AND(C23&gt;=3,C23&lt;23,C25&lt;2),0.209,IF(AND(C23&gt;=93,C23&lt;98,C14&lt;0.05,C17&lt;1.5),0.226,IF(AND(C23&lt;23,C14&gt;=8.5,C25&gt;=2,C20&gt;=0.75),0.281,IF(AND(C23&lt;23,C14&lt;8.5,C25&gt;=2,C20&gt;=0.75,C18&gt;=0.75,C16&lt;0.75),0.32,IF(AND(C23&lt;23,C14&lt;8.5,C21&lt;0.5,C25&gt;=2,C20&gt;=0.75,C18&lt;0.75,C16&lt;0.75),0.36,IF(AND(C23&lt;23,C25&gt;=2,C26&gt;=1,C20&lt;0.75),0.376,IF(AND(C23&gt;=23,C23&lt;43,C14&lt;15,C21&lt;0.5),0.444,IF(AND(C23&lt;23,C14&lt;8.5,C21&gt;=0.5,C25&gt;=2,C20&gt;=0.75,C20&lt;4.5,C18&lt;0.75,C16&lt;0.75),0.45,IF(AND(C23&lt;23,C14&lt;8.5,C25&gt;=2,C20&gt;=0.75,C16&gt;=0.75,C22&lt;0.5),0.457,IF(AND(C23&gt;=43,C23&lt;93,C14&lt;0.05,C17&lt;1.5,C19&lt;50,C21&gt;=18.5,C26&gt;=1,C26&lt;13,C18&lt;16),0.464,IF(AND(C23&gt;=43,C23&lt;93,C14&lt;0.05,C17&lt;1.5,C26&gt;=13),0.513,IF(AND(C23&gt;=23,C23&lt;43,C19&lt;7.5,C21&gt;=1.5,C21&lt;7.5),0.513,IF(AND(C23&gt;=23,C23&lt;43,C14&gt;=15,C21&lt;0.5),0.565,IF(AND(C23&gt;=43,C23&lt;58,C17&gt;=1.5,C19&gt;=25),0.58,IF(AND(C23&gt;=43,C23&lt;93,C14&lt;0.05,C17&lt;1.5,C26&lt;1),0.609,IF(AND(C23&lt;23,C14&lt;8.5,C21&gt;=0.5,C25&gt;=2,C20&gt;=4.5,C18&lt;0.75,C16&lt;0.75),0.614,IF(AND(C23&gt;=23,C23&lt;43,C19&gt;=7.5,C21&gt;=1.5,C21&lt;7.5),0.616,IF(AND(C23&lt;23,C14&lt;8.5,C25&gt;=2,C20&gt;=0.75,C16&gt;=0.75,C22&gt;=0.5),0.632,IF(AND(C23&gt;=23,C23&lt;43,C21&gt;=7.5,C25&lt;4),0.676,IF(AND(C23&gt;=43,C23&lt;98,C14&gt;=0.05,C17&lt;1.5,C19&lt;6.5,C28&lt;4.5),0.709,IF(AND(C23&gt;=43,C23&lt;93,C14&lt;0.05,C17&lt;1.5,C19&lt;50,C21&lt;18.5,C26&gt;=1,C26&lt;13,C18&lt;16),0.747,IF(AND(C23&gt;=43,C23&lt;58,C17&gt;=1.5,C19&lt;25),0.819,IF(AND(C23&gt;=43,C23&lt;98,C14&gt;=0.05,C17&lt;1.5,C19&gt;=6.5,C21&lt;12.5,C28&gt;=2.5),0.842,IF(AND(C23&gt;=23,C23&lt;43,C21&gt;=7.5,C25&gt;=4),0.842,IF(AND(C23&gt;=43,C23&lt;93,C14&lt;0.05,C17&lt;1.5,C19&lt;50,C26&gt;=1,C26&lt;13,C18&gt;=16),0.845,IF(AND(C23&gt;=43,C23&lt;98,C14&gt;=0.05,C17&lt;1.5,C19&lt;6.5,C28&gt;=4.5),0.859,IF(AND(C23&gt;=23,C23&lt;43,C21&gt;=0.5,C21&lt;1.5),0.869,IF(AND(C23&gt;=43,C23&lt;98,C14&gt;=0.05,C17&lt;1.5,C19&gt;=6.5,C21&gt;=12.5,C18&gt;=22.5),0.886,IF(AND(C23&gt;=43,C23&lt;93,C14&lt;0.05,C17&lt;1.5,C19&gt;=50,C19&lt;82.5,C26&gt;=1,C26&lt;13),0.912,IF(AND(C23&gt;=58,C23&lt;78,C17&gt;=1.5),0.956,IF(AND(C23&gt;=43,C23&lt;98,C14&gt;=0.05,C17&lt;1.5,C19&gt;=6.5,C21&lt;12.5,C28&lt;2.5),0.975,IF(AND(C23&gt;=43,C23&lt;98,C14&gt;=0.05,C17&lt;1.5,C19&gt;=6.5,C21&gt;=12.5,C18&lt;22.5),1.148,IF(AND(C23&gt;=78,C23&lt;98,C17&gt;=1.5),1.191,IF(AND(C23&gt;=43,C23&lt;93,C14&lt;0.05,C17&lt;1.5,C19&gt;=82.5,C26&gt;=1,C26&lt;13),1.249,IF(AND(C23&gt;=98,C19&gt;=62.5),1.441,IF(AND(C23&gt;=98,C19&lt;62.5),1.571,""))))))))))))))))))))))))))))))))))))))</f>
        <v>0.20799999999999999</v>
      </c>
      <c r="D82" s="13">
        <f t="shared" si="16"/>
        <v>0.86899999999999999</v>
      </c>
      <c r="E82" s="13">
        <f t="shared" si="16"/>
        <v>0.97499999999999998</v>
      </c>
      <c r="F82" s="13">
        <f t="shared" si="16"/>
        <v>0.61599999999999999</v>
      </c>
      <c r="G82" s="13">
        <f t="shared" si="16"/>
        <v>0.84199999999999997</v>
      </c>
      <c r="H82" s="13">
        <f t="shared" si="16"/>
        <v>0.84199999999999997</v>
      </c>
      <c r="I82" s="13">
        <f t="shared" si="16"/>
        <v>1.1479999999999999</v>
      </c>
      <c r="J82" s="13">
        <f t="shared" si="16"/>
        <v>0.95599999999999996</v>
      </c>
      <c r="K82" s="13">
        <f t="shared" si="16"/>
        <v>3.2000000000000001E-2</v>
      </c>
      <c r="L82" s="13">
        <f t="shared" si="16"/>
        <v>3.2000000000000001E-2</v>
      </c>
      <c r="M82" s="13">
        <f t="shared" si="16"/>
        <v>3.2000000000000001E-2</v>
      </c>
      <c r="N82" s="13">
        <f t="shared" si="16"/>
        <v>3.2000000000000001E-2</v>
      </c>
      <c r="O82" s="13">
        <f t="shared" si="16"/>
        <v>3.2000000000000001E-2</v>
      </c>
      <c r="P82" s="13">
        <f t="shared" si="16"/>
        <v>3.2000000000000001E-2</v>
      </c>
      <c r="Q82" s="13">
        <f t="shared" si="16"/>
        <v>3.2000000000000001E-2</v>
      </c>
      <c r="R82" s="13">
        <f t="shared" si="16"/>
        <v>3.2000000000000001E-2</v>
      </c>
      <c r="S82" s="13">
        <f t="shared" si="16"/>
        <v>3.2000000000000001E-2</v>
      </c>
      <c r="T82" s="13">
        <f t="shared" si="16"/>
        <v>3.2000000000000001E-2</v>
      </c>
      <c r="U82" s="13">
        <f t="shared" si="16"/>
        <v>3.2000000000000001E-2</v>
      </c>
      <c r="V82" s="13">
        <f t="shared" si="16"/>
        <v>3.2000000000000001E-2</v>
      </c>
      <c r="W82" s="13">
        <f t="shared" si="16"/>
        <v>3.2000000000000001E-2</v>
      </c>
      <c r="X82" s="13">
        <f t="shared" si="16"/>
        <v>3.2000000000000001E-2</v>
      </c>
      <c r="Y82" s="13">
        <f t="shared" si="16"/>
        <v>3.2000000000000001E-2</v>
      </c>
      <c r="Z82" s="13">
        <f t="shared" si="16"/>
        <v>3.2000000000000001E-2</v>
      </c>
      <c r="AA82" s="13">
        <f t="shared" si="16"/>
        <v>3.2000000000000001E-2</v>
      </c>
      <c r="AB82" s="13">
        <f t="shared" si="16"/>
        <v>3.2000000000000001E-2</v>
      </c>
      <c r="AC82" s="13">
        <f t="shared" si="16"/>
        <v>3.2000000000000001E-2</v>
      </c>
      <c r="AD82" s="13">
        <f t="shared" si="16"/>
        <v>3.2000000000000001E-2</v>
      </c>
      <c r="AE82" s="13">
        <f t="shared" si="16"/>
        <v>3.2000000000000001E-2</v>
      </c>
      <c r="AF82" s="13">
        <f t="shared" si="16"/>
        <v>3.2000000000000001E-2</v>
      </c>
      <c r="AG82" s="13">
        <f t="shared" si="16"/>
        <v>3.2000000000000001E-2</v>
      </c>
      <c r="AH82" s="13">
        <f t="shared" si="16"/>
        <v>3.2000000000000001E-2</v>
      </c>
      <c r="AI82" s="13">
        <f t="shared" si="16"/>
        <v>3.2000000000000001E-2</v>
      </c>
      <c r="AJ82" s="13">
        <f t="shared" si="16"/>
        <v>3.2000000000000001E-2</v>
      </c>
      <c r="AK82" s="13">
        <f t="shared" si="16"/>
        <v>3.2000000000000001E-2</v>
      </c>
      <c r="AL82" s="13">
        <f t="shared" si="16"/>
        <v>3.2000000000000001E-2</v>
      </c>
      <c r="AM82" s="13">
        <f t="shared" si="16"/>
        <v>3.2000000000000001E-2</v>
      </c>
      <c r="AN82" s="13">
        <f t="shared" si="16"/>
        <v>3.2000000000000001E-2</v>
      </c>
      <c r="AO82" s="13">
        <f t="shared" si="16"/>
        <v>3.2000000000000001E-2</v>
      </c>
      <c r="AP82" s="13">
        <f t="shared" si="16"/>
        <v>3.2000000000000001E-2</v>
      </c>
      <c r="AQ82" s="13">
        <f t="shared" si="16"/>
        <v>3.2000000000000001E-2</v>
      </c>
      <c r="AR82" s="13">
        <f t="shared" si="16"/>
        <v>3.2000000000000001E-2</v>
      </c>
      <c r="AS82" s="13">
        <f t="shared" si="16"/>
        <v>3.2000000000000001E-2</v>
      </c>
      <c r="AT82" s="13">
        <f t="shared" si="16"/>
        <v>3.2000000000000001E-2</v>
      </c>
      <c r="AU82" s="13">
        <f t="shared" si="16"/>
        <v>3.2000000000000001E-2</v>
      </c>
      <c r="AV82" s="13">
        <f t="shared" si="16"/>
        <v>3.2000000000000001E-2</v>
      </c>
      <c r="AW82" s="13">
        <f t="shared" si="16"/>
        <v>3.2000000000000001E-2</v>
      </c>
      <c r="AX82" s="13">
        <f t="shared" si="16"/>
        <v>3.2000000000000001E-2</v>
      </c>
    </row>
    <row r="83" spans="1:50" x14ac:dyDescent="0.35">
      <c r="A83" s="1" t="s">
        <v>48</v>
      </c>
      <c r="B83" s="13">
        <f>IF(AND(B23&lt;4,B28&lt;0.5,B27&lt;4),0.0091,IF(AND(B23&gt;=4,B23&lt;28,B26&lt;7,B20&gt;=0.75,B18&gt;=10),0.1002,IF(AND(B23&lt;4,B28&gt;=0.5,B27&lt;4),0.1644,IF(AND(B23&gt;=4,B23&lt;28,B26&gt;=2,B26&lt;7,B22&gt;=0.5,B20&lt;0.75,B25&lt;4),0.237,IF(AND(B23&gt;=4,B23&lt;28,B26&gt;=7,B16&gt;=3.5),0.2475,IF(AND(B23&gt;=4,B23&lt;28,B26&lt;2,B20&lt;0.75),0.2533,IF(AND(B23&gt;=4,B23&lt;28,B26&lt;7,B20&gt;=0.75,B27&gt;=4,B18&lt;10),0.2897,IF(AND(B23&gt;=83,B21&lt;1.5,B22&gt;=70),0.3218,IF(AND(B23&lt;4,B27&gt;=4),0.3977,IF(AND(B23&gt;=4,B23&lt;28,B26&gt;=3,B26&lt;7,B20&gt;=0.75,B27&lt;4,B18&lt;10),0.4015,IF(AND(B23&gt;=4,B23&lt;28,B26&gt;=2,B26&lt;7,B22&lt;0.5,B20&lt;0.75,B25&lt;4),0.412,IF(AND(B23&gt;=28,B23&lt;33,B21&lt;0.5),0.4306,IF(AND(B23&gt;=4,B23&lt;28,B26&lt;2,B14&lt;4.5,B20&gt;=0.75,B27&lt;4,B18&lt;10),0.4584,IF(AND(B23&gt;=58,B23&lt;83,B26&gt;=4,B21&gt;=4.5,B14&lt;1.5,B19&gt;=48,B28&lt;0.25),0.4636,IF(AND(B23&gt;=33,B23&lt;58,B21&lt;0.5,B14&gt;=0.05,B22&lt;4.5,B19&lt;33),0.4776,IF(AND(B23&gt;=4,B23&lt;28,B26&gt;=7,B27&gt;=3,B16&lt;3.5),0.4899,IF(AND(B23&gt;=4,B23&lt;28,B26&gt;=2,B26&lt;7,B20&lt;0.75,B25&gt;=4),0.5036,IF(AND(B23&gt;=58,B23&lt;83,B26&lt;4,B21&gt;=4.5,B14&lt;1.5,B28&lt;22.5),0.521,IF(AND(B23&gt;=33,B23&lt;58,B14&lt;0.05,B22&lt;4.5,B19&lt;33),0.53,IF(AND(B23&gt;=28,B23&lt;33,B26&gt;=7,B21&gt;=2),0.5649,IF(AND(B23&gt;=33,B23&lt;58,B26&lt;9,B22&gt;=4.5,B25&lt;7),0.6147,IF(AND(B23&gt;=4,B23&lt;28,B26&gt;=2,B26&lt;3,B20&gt;=0.75,B27&lt;4,B18&lt;10),0.6226,IF(AND(B23&gt;=33,B23&lt;43,B26&gt;=9,B21&lt;6.5,B22&gt;=4.5),0.6589,IF(AND(B23&gt;=58,B23&lt;83,B21&lt;4.5,B14&lt;1.5,B19&gt;=78,B28&lt;22.5),0.6615,IF(AND(B23&gt;=33,B23&lt;58,B14&lt;0.05,B22&lt;4.5,B19&gt;=33),0.6657,IF(AND(B23&gt;=83,B21&lt;1.5,B22&gt;=5.5,B22&lt;70),0.6666,IF(AND(B23&gt;=58,B23&lt;83,B26&gt;=4,B21&gt;=4.5,B14&lt;1.5,B19&gt;=48,B28&gt;=0.25,B28&lt;22.5,B20&gt;=3),0.6833,IF(AND(B23&gt;=58,B23&lt;83,B21&lt;4.5,B14&lt;1.5,B19&lt;78,B28&lt;22.5,B18&gt;=0.5),0.6847,IF(AND(B23&gt;=33,B23&lt;58,B26&gt;=4,B21&gt;=0.5,B14&gt;=0.05,B22&lt;4.5,B19&lt;33),0.6926,IF(AND(B23&gt;=4,B23&lt;28,B26&gt;=7,B27&lt;3,B16&lt;3.5),0.7156,IF(AND(B23&gt;=28,B23&lt;33,B26&lt;7,B21&gt;=2),0.7183,IF(AND(B23&gt;=83,B21&lt;1.5,B22&lt;5.5,B19&gt;=88),0.7543,IF(AND(B23&gt;=4,B23&lt;28,B26&lt;2,B14&gt;=4.5,B20&gt;=0.75,B27&lt;4,B18&lt;10),0.7854,IF(AND(B23&gt;=33,B23&lt;58,B26&lt;4,B21&gt;=0.5,B14&gt;=0.05,B22&lt;4.5,B19&lt;33),0.8097,IF(AND(B23&gt;=58,B23&lt;83,B14&gt;=1.5,B19&gt;=18,B28&lt;22.5,B16&gt;=15),0.819,IF(AND(B23&gt;=33,B23&lt;58,B26&lt;9,B22&gt;=4.5,B25&gt;=7),0.8357,IF(AND(B23&gt;=33,B23&lt;58,B14&gt;=0.05,B22&lt;4.5,B19&gt;=33),0.8605,IF(AND(B23&gt;=58,B23&lt;83,B26&gt;=4,B21&gt;=4.5,B14&lt;1.5,B19&gt;=48,B28&gt;=0.25,B28&lt;22.5,B20&lt;3),0.8929,IF(AND(B23&gt;=83,B23&lt;98,B21&gt;=1.5,B22&gt;=12),0.9211,IF(AND(B23&gt;=58,B23&lt;83,B21&lt;4.5,B14&lt;1.5,B19&lt;78,B28&lt;22.5,B18&lt;0.5),0.9244,IF(AND(B23&gt;=28,B23&lt;33,B21&gt;=0.5,B21&lt;2),0.9383,IF(AND(B23&gt;=43,B23&lt;58,B26&gt;=9,B21&lt;6.5,B22&gt;=4.5),0.9386,IF(AND(B23&gt;=58,B23&lt;83,B26&gt;=4,B21&gt;=4.5,B14&lt;1.5,B19&lt;48,B28&lt;22.5),0.9483,IF(AND(B23&gt;=83,B21&lt;1.5,B22&lt;5.5,B19&lt;88),0.9645,IF(AND(B23&gt;=58,B23&lt;83,B14&gt;=1.5,B19&gt;=18,B28&lt;22.5,B16&lt;15),0.9668,IF(AND(B23&gt;=33,B23&lt;58,B26&gt;=9,B21&gt;=6.5,B22&gt;=4.5),1.0584,IF(AND(B23&gt;=83,B23&lt;98,B21&gt;=1.5,B22&lt;12,B16&lt;8),1.1615,IF(AND(B23&gt;=58,B23&lt;83,B14&gt;=1.5,B19&lt;18,B28&lt;22.5),1.2029,IF(AND(B23&gt;=98,B21&gt;=1.5,B14&lt;0.75),1.2295,IF(AND(B23&gt;=58,B23&lt;83,B28&gt;=22.5),1.281,IF(AND(B23&gt;=83,B23&lt;98,B21&gt;=1.5,B22&lt;12,B16&gt;=8),1.2926,IF(AND(B23&gt;=98,B21&gt;=1.5,B14&gt;=0.75),1.3758,""))))))))))))))))))))))))))))))))))))))))))))))))))))</f>
        <v>0.66149999999999998</v>
      </c>
      <c r="C83" s="13">
        <f t="shared" ref="C83:AX83" si="17">IF(AND(C23&lt;4,C28&lt;0.5,C27&lt;4),0.0091,IF(AND(C23&gt;=4,C23&lt;28,C26&lt;7,C20&gt;=0.75,C18&gt;=10),0.1002,IF(AND(C23&lt;4,C28&gt;=0.5,C27&lt;4),0.1644,IF(AND(C23&gt;=4,C23&lt;28,C26&gt;=2,C26&lt;7,C22&gt;=0.5,C20&lt;0.75,C25&lt;4),0.237,IF(AND(C23&gt;=4,C23&lt;28,C26&gt;=7,C16&gt;=3.5),0.2475,IF(AND(C23&gt;=4,C23&lt;28,C26&lt;2,C20&lt;0.75),0.2533,IF(AND(C23&gt;=4,C23&lt;28,C26&lt;7,C20&gt;=0.75,C27&gt;=4,C18&lt;10),0.2897,IF(AND(C23&gt;=83,C21&lt;1.5,C22&gt;=70),0.3218,IF(AND(C23&lt;4,C27&gt;=4),0.3977,IF(AND(C23&gt;=4,C23&lt;28,C26&gt;=3,C26&lt;7,C20&gt;=0.75,C27&lt;4,C18&lt;10),0.4015,IF(AND(C23&gt;=4,C23&lt;28,C26&gt;=2,C26&lt;7,C22&lt;0.5,C20&lt;0.75,C25&lt;4),0.412,IF(AND(C23&gt;=28,C23&lt;33,C21&lt;0.5),0.4306,IF(AND(C23&gt;=4,C23&lt;28,C26&lt;2,C14&lt;4.5,C20&gt;=0.75,C27&lt;4,C18&lt;10),0.4584,IF(AND(C23&gt;=58,C23&lt;83,C26&gt;=4,C21&gt;=4.5,C14&lt;1.5,C19&gt;=48,C28&lt;0.25),0.4636,IF(AND(C23&gt;=33,C23&lt;58,C21&lt;0.5,C14&gt;=0.05,C22&lt;4.5,C19&lt;33),0.4776,IF(AND(C23&gt;=4,C23&lt;28,C26&gt;=7,C27&gt;=3,C16&lt;3.5),0.4899,IF(AND(C23&gt;=4,C23&lt;28,C26&gt;=2,C26&lt;7,C20&lt;0.75,C25&gt;=4),0.5036,IF(AND(C23&gt;=58,C23&lt;83,C26&lt;4,C21&gt;=4.5,C14&lt;1.5,C28&lt;22.5),0.521,IF(AND(C23&gt;=33,C23&lt;58,C14&lt;0.05,C22&lt;4.5,C19&lt;33),0.53,IF(AND(C23&gt;=28,C23&lt;33,C26&gt;=7,C21&gt;=2),0.5649,IF(AND(C23&gt;=33,C23&lt;58,C26&lt;9,C22&gt;=4.5,C25&lt;7),0.6147,IF(AND(C23&gt;=4,C23&lt;28,C26&gt;=2,C26&lt;3,C20&gt;=0.75,C27&lt;4,C18&lt;10),0.6226,IF(AND(C23&gt;=33,C23&lt;43,C26&gt;=9,C21&lt;6.5,C22&gt;=4.5),0.6589,IF(AND(C23&gt;=58,C23&lt;83,C21&lt;4.5,C14&lt;1.5,C19&gt;=78,C28&lt;22.5),0.6615,IF(AND(C23&gt;=33,C23&lt;58,C14&lt;0.05,C22&lt;4.5,C19&gt;=33),0.6657,IF(AND(C23&gt;=83,C21&lt;1.5,C22&gt;=5.5,C22&lt;70),0.6666,IF(AND(C23&gt;=58,C23&lt;83,C26&gt;=4,C21&gt;=4.5,C14&lt;1.5,C19&gt;=48,C28&gt;=0.25,C28&lt;22.5,C20&gt;=3),0.6833,IF(AND(C23&gt;=58,C23&lt;83,C21&lt;4.5,C14&lt;1.5,C19&lt;78,C28&lt;22.5,C18&gt;=0.5),0.6847,IF(AND(C23&gt;=33,C23&lt;58,C26&gt;=4,C21&gt;=0.5,C14&gt;=0.05,C22&lt;4.5,C19&lt;33),0.6926,IF(AND(C23&gt;=4,C23&lt;28,C26&gt;=7,C27&lt;3,C16&lt;3.5),0.7156,IF(AND(C23&gt;=28,C23&lt;33,C26&lt;7,C21&gt;=2),0.7183,IF(AND(C23&gt;=83,C21&lt;1.5,C22&lt;5.5,C19&gt;=88),0.7543,IF(AND(C23&gt;=4,C23&lt;28,C26&lt;2,C14&gt;=4.5,C20&gt;=0.75,C27&lt;4,C18&lt;10),0.7854,IF(AND(C23&gt;=33,C23&lt;58,C26&lt;4,C21&gt;=0.5,C14&gt;=0.05,C22&lt;4.5,C19&lt;33),0.8097,IF(AND(C23&gt;=58,C23&lt;83,C14&gt;=1.5,C19&gt;=18,C28&lt;22.5,C16&gt;=15),0.819,IF(AND(C23&gt;=33,C23&lt;58,C26&lt;9,C22&gt;=4.5,C25&gt;=7),0.8357,IF(AND(C23&gt;=33,C23&lt;58,C14&gt;=0.05,C22&lt;4.5,C19&gt;=33),0.8605,IF(AND(C23&gt;=58,C23&lt;83,C26&gt;=4,C21&gt;=4.5,C14&lt;1.5,C19&gt;=48,C28&gt;=0.25,C28&lt;22.5,C20&lt;3),0.8929,IF(AND(C23&gt;=83,C23&lt;98,C21&gt;=1.5,C22&gt;=12),0.9211,IF(AND(C23&gt;=58,C23&lt;83,C21&lt;4.5,C14&lt;1.5,C19&lt;78,C28&lt;22.5,C18&lt;0.5),0.9244,IF(AND(C23&gt;=28,C23&lt;33,C21&gt;=0.5,C21&lt;2),0.9383,IF(AND(C23&gt;=43,C23&lt;58,C26&gt;=9,C21&lt;6.5,C22&gt;=4.5),0.9386,IF(AND(C23&gt;=58,C23&lt;83,C26&gt;=4,C21&gt;=4.5,C14&lt;1.5,C19&lt;48,C28&lt;22.5),0.9483,IF(AND(C23&gt;=83,C21&lt;1.5,C22&lt;5.5,C19&lt;88),0.9645,IF(AND(C23&gt;=58,C23&lt;83,C14&gt;=1.5,C19&gt;=18,C28&lt;22.5,C16&lt;15),0.9668,IF(AND(C23&gt;=33,C23&lt;58,C26&gt;=9,C21&gt;=6.5,C22&gt;=4.5),1.0584,IF(AND(C23&gt;=83,C23&lt;98,C21&gt;=1.5,C22&lt;12,C16&lt;8),1.1615,IF(AND(C23&gt;=58,C23&lt;83,C14&gt;=1.5,C19&lt;18,C28&lt;22.5),1.2029,IF(AND(C23&gt;=98,C21&gt;=1.5,C14&lt;0.75),1.2295,IF(AND(C23&gt;=58,C23&lt;83,C28&gt;=22.5),1.281,IF(AND(C23&gt;=83,C23&lt;98,C21&gt;=1.5,C22&lt;12,C16&gt;=8),1.2926,IF(AND(C23&gt;=98,C21&gt;=1.5,C14&gt;=0.75),1.3758,""))))))))))))))))))))))))))))))))))))))))))))))))))))</f>
        <v>0.25330000000000003</v>
      </c>
      <c r="D83" s="13">
        <f t="shared" si="17"/>
        <v>0.86050000000000004</v>
      </c>
      <c r="E83" s="13">
        <f t="shared" si="17"/>
        <v>1.0584</v>
      </c>
      <c r="F83" s="13">
        <f t="shared" si="17"/>
        <v>0.69259999999999999</v>
      </c>
      <c r="G83" s="13">
        <f t="shared" si="17"/>
        <v>0.71560000000000001</v>
      </c>
      <c r="H83" s="13">
        <f t="shared" si="17"/>
        <v>0.86050000000000004</v>
      </c>
      <c r="I83" s="13">
        <f t="shared" si="17"/>
        <v>0.94830000000000003</v>
      </c>
      <c r="J83" s="13">
        <f t="shared" si="17"/>
        <v>1.2809999999999999</v>
      </c>
      <c r="K83" s="13">
        <f t="shared" si="17"/>
        <v>9.1000000000000004E-3</v>
      </c>
      <c r="L83" s="13">
        <f t="shared" si="17"/>
        <v>9.1000000000000004E-3</v>
      </c>
      <c r="M83" s="13">
        <f t="shared" si="17"/>
        <v>9.1000000000000004E-3</v>
      </c>
      <c r="N83" s="13">
        <f t="shared" si="17"/>
        <v>9.1000000000000004E-3</v>
      </c>
      <c r="O83" s="13">
        <f t="shared" si="17"/>
        <v>9.1000000000000004E-3</v>
      </c>
      <c r="P83" s="13">
        <f t="shared" si="17"/>
        <v>9.1000000000000004E-3</v>
      </c>
      <c r="Q83" s="13">
        <f t="shared" si="17"/>
        <v>9.1000000000000004E-3</v>
      </c>
      <c r="R83" s="13">
        <f t="shared" si="17"/>
        <v>9.1000000000000004E-3</v>
      </c>
      <c r="S83" s="13">
        <f t="shared" si="17"/>
        <v>9.1000000000000004E-3</v>
      </c>
      <c r="T83" s="13">
        <f t="shared" si="17"/>
        <v>9.1000000000000004E-3</v>
      </c>
      <c r="U83" s="13">
        <f t="shared" si="17"/>
        <v>9.1000000000000004E-3</v>
      </c>
      <c r="V83" s="13">
        <f t="shared" si="17"/>
        <v>9.1000000000000004E-3</v>
      </c>
      <c r="W83" s="13">
        <f t="shared" si="17"/>
        <v>9.1000000000000004E-3</v>
      </c>
      <c r="X83" s="13">
        <f t="shared" si="17"/>
        <v>9.1000000000000004E-3</v>
      </c>
      <c r="Y83" s="13">
        <f t="shared" si="17"/>
        <v>9.1000000000000004E-3</v>
      </c>
      <c r="Z83" s="13">
        <f t="shared" si="17"/>
        <v>9.1000000000000004E-3</v>
      </c>
      <c r="AA83" s="13">
        <f t="shared" si="17"/>
        <v>9.1000000000000004E-3</v>
      </c>
      <c r="AB83" s="13">
        <f t="shared" si="17"/>
        <v>9.1000000000000004E-3</v>
      </c>
      <c r="AC83" s="13">
        <f t="shared" si="17"/>
        <v>9.1000000000000004E-3</v>
      </c>
      <c r="AD83" s="13">
        <f t="shared" si="17"/>
        <v>9.1000000000000004E-3</v>
      </c>
      <c r="AE83" s="13">
        <f t="shared" si="17"/>
        <v>9.1000000000000004E-3</v>
      </c>
      <c r="AF83" s="13">
        <f t="shared" si="17"/>
        <v>9.1000000000000004E-3</v>
      </c>
      <c r="AG83" s="13">
        <f t="shared" si="17"/>
        <v>9.1000000000000004E-3</v>
      </c>
      <c r="AH83" s="13">
        <f t="shared" si="17"/>
        <v>9.1000000000000004E-3</v>
      </c>
      <c r="AI83" s="13">
        <f t="shared" si="17"/>
        <v>9.1000000000000004E-3</v>
      </c>
      <c r="AJ83" s="13">
        <f t="shared" si="17"/>
        <v>9.1000000000000004E-3</v>
      </c>
      <c r="AK83" s="13">
        <f t="shared" si="17"/>
        <v>9.1000000000000004E-3</v>
      </c>
      <c r="AL83" s="13">
        <f t="shared" si="17"/>
        <v>9.1000000000000004E-3</v>
      </c>
      <c r="AM83" s="13">
        <f t="shared" si="17"/>
        <v>9.1000000000000004E-3</v>
      </c>
      <c r="AN83" s="13">
        <f t="shared" si="17"/>
        <v>9.1000000000000004E-3</v>
      </c>
      <c r="AO83" s="13">
        <f t="shared" si="17"/>
        <v>9.1000000000000004E-3</v>
      </c>
      <c r="AP83" s="13">
        <f t="shared" si="17"/>
        <v>9.1000000000000004E-3</v>
      </c>
      <c r="AQ83" s="13">
        <f t="shared" si="17"/>
        <v>9.1000000000000004E-3</v>
      </c>
      <c r="AR83" s="13">
        <f t="shared" si="17"/>
        <v>9.1000000000000004E-3</v>
      </c>
      <c r="AS83" s="13">
        <f t="shared" si="17"/>
        <v>9.1000000000000004E-3</v>
      </c>
      <c r="AT83" s="13">
        <f t="shared" si="17"/>
        <v>9.1000000000000004E-3</v>
      </c>
      <c r="AU83" s="13">
        <f t="shared" si="17"/>
        <v>9.1000000000000004E-3</v>
      </c>
      <c r="AV83" s="13">
        <f t="shared" si="17"/>
        <v>9.1000000000000004E-3</v>
      </c>
      <c r="AW83" s="13">
        <f t="shared" si="17"/>
        <v>9.1000000000000004E-3</v>
      </c>
      <c r="AX83" s="13">
        <f t="shared" si="17"/>
        <v>9.1000000000000004E-3</v>
      </c>
    </row>
    <row r="84" spans="1:50" x14ac:dyDescent="0.35">
      <c r="A84" s="1" t="s">
        <v>49</v>
      </c>
      <c r="B84" s="13">
        <f>IF(AND(B23&lt;5,B19&lt;0.5),0,IF(AND(B23&lt;5,B19&gt;=0.5,B18&gt;=2.8),0,IF(AND(B23&lt;5,B19&gt;=0.5,B18&lt;2.8),0.24,IF(AND(B23&gt;=5,B23&lt;28,B25&lt;2,B28&lt;0.5),0.27,IF(AND(B23&gt;=5,B23&lt;10,B21&gt;=0.5,B19&gt;=2.5,B28&gt;=0.5),0.35,IF(AND(B23&gt;=28,B23&lt;58,B21&lt;0.25,B20&lt;2.5),0.35,IF(AND(B23&gt;=5,B23&lt;28,B19&lt;2.5,B28&gt;=0.5),0.37,IF(AND(B23&gt;=93,B23&lt;98,B16&lt;0.3),0.4,IF(AND(B23&gt;=5,B23&lt;28,B25&gt;=2,B28&lt;0.5),0.42,IF(AND(B23&gt;=10,B23&lt;28,B26&gt;=9,B19&gt;=2.5,B19&lt;5.5,B28&gt;=0.5),0.5,IF(AND(B23&gt;=10,B23&lt;28,B19&gt;=5.5,B28&gt;=0.5),0.51,IF(AND(B23&gt;=28,B23&lt;58,B26&lt;13,B21&gt;=0.25,B25&lt;9,B27&gt;=5),0.52,IF(AND(B23&gt;=28,B23&lt;58,B21&lt;0.25,B20&gt;=2.5),0.55,IF(AND(B23&gt;=5,B23&lt;10,B21&lt;0.5,B19&gt;=2.5,B28&gt;=0.5),0.58,IF(AND(B23&gt;=28,B23&lt;58,B26&lt;13,B21&gt;=0.25,B25&lt;9,B17&gt;=4,B27&lt;5),0.6,IF(AND(B23&gt;=28,B23&lt;58,B26&lt;13,B21&gt;=0.25,B25&lt;9,B20&lt;17.5,B17&lt;4,B27&lt;5,B18&lt;0.5,B24&lt;6),0.65,IF(AND(B23&gt;=58,B23&lt;93,B26&lt;13,B21&gt;=17.5,B19&lt;87.5,B25&lt;8,B16&lt;0.3,B17&lt;1.5,B14&lt;1.5),0.67,IF(AND(B23&gt;=58,B23&lt;93,B26&gt;=13,B19&gt;=42.5,B16&lt;0.3),0.68,IF(AND(B23&gt;=28,B23&lt;48,B21&gt;=0.25,B25&gt;=9),0.68,IF(AND(B23&gt;=58,B23&lt;93,B26&lt;13,B19&lt;87.5,B25&lt;8,B16&lt;0.3,B14&gt;=1.5),0.68,IF(AND(B23&gt;=28,B23&lt;58,B26&lt;13,B21&gt;=0.25,B25&lt;9,B20&lt;17.5,B17&lt;4,B27&lt;5,B18&gt;=0.5,B24&lt;6),0.73,IF(AND(B23&gt;=48,B23&lt;58,B21&gt;=0.25,B19&lt;36.5,B25&gt;=9,B14&lt;6.5),0.74,IF(AND(B23&gt;=10,B23&lt;28,B26&lt;9,B19&gt;=2.5,B19&lt;5.5,B28&gt;=0.5),0.76,IF(AND(B23&gt;=28,B23&lt;58,B26&lt;13,B21&gt;=0.25,B25&lt;9,B17&lt;4,B27&lt;5,B24&gt;=6),0.85,IF(AND(B23&gt;=58,B26&lt;6,B16&gt;=0.3),0.89,IF(AND(B23&gt;=58,B23&lt;93,B26&lt;13,B21&lt;17.5,B19&lt;87.5,B25&lt;8,B16&lt;0.3,B17&lt;1.5,B14&lt;1.5),0.89,IF(AND(B23&gt;=48,B23&lt;58,B21&gt;=0.25,B19&gt;=36.5,B25&gt;=9,B14&lt;6.5),0.92,IF(AND(B23&gt;=28,B23&lt;58,B26&gt;=13,B21&gt;=0.25,B25&lt;9),0.92,IF(AND(B23&gt;=28,B23&lt;58,B26&lt;13,B21&gt;=0.25,B25&lt;9,B20&gt;=17.5,B17&lt;4,B27&lt;5,B24&lt;6),0.94,IF(AND(B23&gt;=58,B23&lt;93,B26&lt;13,B19&lt;87.5,B25&lt;8,B16&lt;0.3,B17&gt;=1.5,B14&lt;1.5),0.96,IF(AND(B23&gt;=58,B26&gt;=6,B16&gt;=0.3,B22&gt;=28),0.98,IF(AND(B23&gt;=58,B23&lt;93,B26&gt;=13,B19&lt;42.5,B16&lt;0.3),0.99,IF(AND(B23&gt;=58,B23&lt;93,B26&lt;13,B19&lt;87.5,B25&gt;=8,B16&lt;0.3),1.01,IF(AND(B23&gt;=48,B23&lt;58,B21&gt;=0.25,B25&gt;=9,B14&gt;=6.5),1.04,IF(AND(B23&gt;=58,B23&lt;93,B26&lt;13,B19&gt;=87.5,B16&lt;0.3),1.09,IF(AND(B23&gt;=98,B16&lt;0.3),1.1,IF(AND(B23&gt;=58,B26&gt;=6,B16&gt;=0.3,B20&lt;6,B22&lt;28),1.19,IF(AND(B23&gt;=58,B26&gt;=6,B26&lt;18,B21&gt;=21.5,B16&gt;=0.3,B20&gt;=6,B22&lt;28),1.24,IF(AND(B23&gt;=58,B26&gt;=6,B26&lt;18,B21&lt;21.5,B16&gt;=0.3,B20&gt;=6,B20&lt;8,B22&lt;28),1.33,IF(AND(B23&gt;=58,B26&gt;=6,B26&lt;18,B21&lt;21.5,B16&gt;=0.3,B20&gt;=8,B22&lt;28),1.44,IF(AND(B23&gt;=58,B26&gt;=18,B16&gt;=0.3,B20&gt;=6,B22&lt;28),1.57,"")))))))))))))))))))))))))))))))))))))))))</f>
        <v>0.89</v>
      </c>
      <c r="C84" s="13">
        <f t="shared" ref="C84:AX84" si="18">IF(AND(C23&lt;5,C19&lt;0.5),0,IF(AND(C23&lt;5,C19&gt;=0.5,C18&gt;=2.8),0,IF(AND(C23&lt;5,C19&gt;=0.5,C18&lt;2.8),0.24,IF(AND(C23&gt;=5,C23&lt;28,C25&lt;2,C28&lt;0.5),0.27,IF(AND(C23&gt;=5,C23&lt;10,C21&gt;=0.5,C19&gt;=2.5,C28&gt;=0.5),0.35,IF(AND(C23&gt;=28,C23&lt;58,C21&lt;0.25,C20&lt;2.5),0.35,IF(AND(C23&gt;=5,C23&lt;28,C19&lt;2.5,C28&gt;=0.5),0.37,IF(AND(C23&gt;=93,C23&lt;98,C16&lt;0.3),0.4,IF(AND(C23&gt;=5,C23&lt;28,C25&gt;=2,C28&lt;0.5),0.42,IF(AND(C23&gt;=10,C23&lt;28,C26&gt;=9,C19&gt;=2.5,C19&lt;5.5,C28&gt;=0.5),0.5,IF(AND(C23&gt;=10,C23&lt;28,C19&gt;=5.5,C28&gt;=0.5),0.51,IF(AND(C23&gt;=28,C23&lt;58,C26&lt;13,C21&gt;=0.25,C25&lt;9,C27&gt;=5),0.52,IF(AND(C23&gt;=28,C23&lt;58,C21&lt;0.25,C20&gt;=2.5),0.55,IF(AND(C23&gt;=5,C23&lt;10,C21&lt;0.5,C19&gt;=2.5,C28&gt;=0.5),0.58,IF(AND(C23&gt;=28,C23&lt;58,C26&lt;13,C21&gt;=0.25,C25&lt;9,C17&gt;=4,C27&lt;5),0.6,IF(AND(C23&gt;=28,C23&lt;58,C26&lt;13,C21&gt;=0.25,C25&lt;9,C20&lt;17.5,C17&lt;4,C27&lt;5,C18&lt;0.5,C24&lt;6),0.65,IF(AND(C23&gt;=58,C23&lt;93,C26&lt;13,C21&gt;=17.5,C19&lt;87.5,C25&lt;8,C16&lt;0.3,C17&lt;1.5,C14&lt;1.5),0.67,IF(AND(C23&gt;=58,C23&lt;93,C26&gt;=13,C19&gt;=42.5,C16&lt;0.3),0.68,IF(AND(C23&gt;=28,C23&lt;48,C21&gt;=0.25,C25&gt;=9),0.68,IF(AND(C23&gt;=58,C23&lt;93,C26&lt;13,C19&lt;87.5,C25&lt;8,C16&lt;0.3,C14&gt;=1.5),0.68,IF(AND(C23&gt;=28,C23&lt;58,C26&lt;13,C21&gt;=0.25,C25&lt;9,C20&lt;17.5,C17&lt;4,C27&lt;5,C18&gt;=0.5,C24&lt;6),0.73,IF(AND(C23&gt;=48,C23&lt;58,C21&gt;=0.25,C19&lt;36.5,C25&gt;=9,C14&lt;6.5),0.74,IF(AND(C23&gt;=10,C23&lt;28,C26&lt;9,C19&gt;=2.5,C19&lt;5.5,C28&gt;=0.5),0.76,IF(AND(C23&gt;=28,C23&lt;58,C26&lt;13,C21&gt;=0.25,C25&lt;9,C17&lt;4,C27&lt;5,C24&gt;=6),0.85,IF(AND(C23&gt;=58,C26&lt;6,C16&gt;=0.3),0.89,IF(AND(C23&gt;=58,C23&lt;93,C26&lt;13,C21&lt;17.5,C19&lt;87.5,C25&lt;8,C16&lt;0.3,C17&lt;1.5,C14&lt;1.5),0.89,IF(AND(C23&gt;=48,C23&lt;58,C21&gt;=0.25,C19&gt;=36.5,C25&gt;=9,C14&lt;6.5),0.92,IF(AND(C23&gt;=28,C23&lt;58,C26&gt;=13,C21&gt;=0.25,C25&lt;9),0.92,IF(AND(C23&gt;=28,C23&lt;58,C26&lt;13,C21&gt;=0.25,C25&lt;9,C20&gt;=17.5,C17&lt;4,C27&lt;5,C24&lt;6),0.94,IF(AND(C23&gt;=58,C23&lt;93,C26&lt;13,C19&lt;87.5,C25&lt;8,C16&lt;0.3,C17&gt;=1.5,C14&lt;1.5),0.96,IF(AND(C23&gt;=58,C26&gt;=6,C16&gt;=0.3,C22&gt;=28),0.98,IF(AND(C23&gt;=58,C23&lt;93,C26&gt;=13,C19&lt;42.5,C16&lt;0.3),0.99,IF(AND(C23&gt;=58,C23&lt;93,C26&lt;13,C19&lt;87.5,C25&gt;=8,C16&lt;0.3),1.01,IF(AND(C23&gt;=48,C23&lt;58,C21&gt;=0.25,C25&gt;=9,C14&gt;=6.5),1.04,IF(AND(C23&gt;=58,C23&lt;93,C26&lt;13,C19&gt;=87.5,C16&lt;0.3),1.09,IF(AND(C23&gt;=98,C16&lt;0.3),1.1,IF(AND(C23&gt;=58,C26&gt;=6,C16&gt;=0.3,C20&lt;6,C22&lt;28),1.19,IF(AND(C23&gt;=58,C26&gt;=6,C26&lt;18,C21&gt;=21.5,C16&gt;=0.3,C20&gt;=6,C22&lt;28),1.24,IF(AND(C23&gt;=58,C26&gt;=6,C26&lt;18,C21&lt;21.5,C16&gt;=0.3,C20&gt;=6,C20&lt;8,C22&lt;28),1.33,IF(AND(C23&gt;=58,C26&gt;=6,C26&lt;18,C21&lt;21.5,C16&gt;=0.3,C20&gt;=8,C22&lt;28),1.44,IF(AND(C23&gt;=58,C26&gt;=18,C16&gt;=0.3,C20&gt;=6,C22&lt;28),1.57,"")))))))))))))))))))))))))))))))))))))))))</f>
        <v>0.42</v>
      </c>
      <c r="D84" s="13">
        <f t="shared" si="18"/>
        <v>0.92</v>
      </c>
      <c r="E84" s="13">
        <f t="shared" si="18"/>
        <v>0.73</v>
      </c>
      <c r="F84" s="13">
        <f t="shared" si="18"/>
        <v>0.73</v>
      </c>
      <c r="G84" s="13">
        <f t="shared" si="18"/>
        <v>0.51</v>
      </c>
      <c r="H84" s="13">
        <f t="shared" si="18"/>
        <v>0.73</v>
      </c>
      <c r="I84" s="13">
        <f t="shared" si="18"/>
        <v>0.99</v>
      </c>
      <c r="J84" s="13">
        <f t="shared" si="18"/>
        <v>0.99</v>
      </c>
      <c r="K84" s="13">
        <f t="shared" si="18"/>
        <v>0</v>
      </c>
      <c r="L84" s="13">
        <f t="shared" si="18"/>
        <v>0</v>
      </c>
      <c r="M84" s="13">
        <f t="shared" si="18"/>
        <v>0</v>
      </c>
      <c r="N84" s="13">
        <f t="shared" si="18"/>
        <v>0</v>
      </c>
      <c r="O84" s="13">
        <f t="shared" si="18"/>
        <v>0</v>
      </c>
      <c r="P84" s="13">
        <f t="shared" si="18"/>
        <v>0</v>
      </c>
      <c r="Q84" s="13">
        <f t="shared" si="18"/>
        <v>0</v>
      </c>
      <c r="R84" s="13">
        <f t="shared" si="18"/>
        <v>0</v>
      </c>
      <c r="S84" s="13">
        <f t="shared" si="18"/>
        <v>0</v>
      </c>
      <c r="T84" s="13">
        <f t="shared" si="18"/>
        <v>0</v>
      </c>
      <c r="U84" s="13">
        <f t="shared" si="18"/>
        <v>0</v>
      </c>
      <c r="V84" s="13">
        <f t="shared" si="18"/>
        <v>0</v>
      </c>
      <c r="W84" s="13">
        <f t="shared" si="18"/>
        <v>0</v>
      </c>
      <c r="X84" s="13">
        <f t="shared" si="18"/>
        <v>0</v>
      </c>
      <c r="Y84" s="13">
        <f t="shared" si="18"/>
        <v>0</v>
      </c>
      <c r="Z84" s="13">
        <f t="shared" si="18"/>
        <v>0</v>
      </c>
      <c r="AA84" s="13">
        <f t="shared" si="18"/>
        <v>0</v>
      </c>
      <c r="AB84" s="13">
        <f t="shared" si="18"/>
        <v>0</v>
      </c>
      <c r="AC84" s="13">
        <f t="shared" si="18"/>
        <v>0</v>
      </c>
      <c r="AD84" s="13">
        <f t="shared" si="18"/>
        <v>0</v>
      </c>
      <c r="AE84" s="13">
        <f t="shared" si="18"/>
        <v>0</v>
      </c>
      <c r="AF84" s="13">
        <f t="shared" si="18"/>
        <v>0</v>
      </c>
      <c r="AG84" s="13">
        <f t="shared" si="18"/>
        <v>0</v>
      </c>
      <c r="AH84" s="13">
        <f t="shared" si="18"/>
        <v>0</v>
      </c>
      <c r="AI84" s="13">
        <f t="shared" si="18"/>
        <v>0</v>
      </c>
      <c r="AJ84" s="13">
        <f t="shared" si="18"/>
        <v>0</v>
      </c>
      <c r="AK84" s="13">
        <f t="shared" si="18"/>
        <v>0</v>
      </c>
      <c r="AL84" s="13">
        <f t="shared" si="18"/>
        <v>0</v>
      </c>
      <c r="AM84" s="13">
        <f t="shared" si="18"/>
        <v>0</v>
      </c>
      <c r="AN84" s="13">
        <f t="shared" si="18"/>
        <v>0</v>
      </c>
      <c r="AO84" s="13">
        <f t="shared" si="18"/>
        <v>0</v>
      </c>
      <c r="AP84" s="13">
        <f t="shared" si="18"/>
        <v>0</v>
      </c>
      <c r="AQ84" s="13">
        <f t="shared" si="18"/>
        <v>0</v>
      </c>
      <c r="AR84" s="13">
        <f t="shared" si="18"/>
        <v>0</v>
      </c>
      <c r="AS84" s="13">
        <f t="shared" si="18"/>
        <v>0</v>
      </c>
      <c r="AT84" s="13">
        <f t="shared" si="18"/>
        <v>0</v>
      </c>
      <c r="AU84" s="13">
        <f t="shared" si="18"/>
        <v>0</v>
      </c>
      <c r="AV84" s="13">
        <f t="shared" si="18"/>
        <v>0</v>
      </c>
      <c r="AW84" s="13">
        <f t="shared" si="18"/>
        <v>0</v>
      </c>
      <c r="AX84" s="13">
        <f t="shared" si="18"/>
        <v>0</v>
      </c>
    </row>
    <row r="85" spans="1:50" x14ac:dyDescent="0.35">
      <c r="A85" s="1" t="s">
        <v>50</v>
      </c>
      <c r="B85" s="13">
        <f>IF(AND(B23&lt;10,B26&lt;5,B22&gt;=1.5,B25&gt;=1),0,IF(AND(B23&lt;10,B25&lt;1),0.032,IF(AND(B23&lt;10,B26&lt;5,B22&lt;1.5,B25&gt;=1,B18&lt;0.75),0.253,IF(AND(B23&gt;=28,B23&lt;35,B19&gt;=27.5,B22&lt;0.5),0.295,IF(AND(B23&gt;=10,B23&lt;28,B28&gt;=0.5,B27&gt;=3),0.337,IF(AND(B23&gt;=10,B23&lt;28,B28&lt;0.5,B21&lt;4.5),0.337,IF(AND(B23&lt;10,B26&lt;5,B22&lt;1.5,B25&gt;=1,B18&gt;=0.75),0.37,IF(AND(B23&gt;=93,B23&lt;98,B26&lt;9,B17&lt;1.5),0.403,IF(AND(B23&lt;10,B26&gt;=5,B25&gt;=1,B18&gt;=0.5),0.405,IF(AND(B23&gt;=10,B23&lt;28,B19&lt;6.5,B26&gt;=1,B26&lt;7,B28&gt;=0.5,B27&lt;3),0.445,IF(AND(B23&gt;=35,B23&lt;43,B19&gt;=27.5,B22&lt;0.5),0.522,IF(AND(B23&gt;=43,B26&gt;=13,B17&lt;1.5,B20&lt;7.5),0.54,IF(AND(B23&gt;=10,B23&lt;28,B19&gt;=6.5,B26&gt;=1,B26&lt;7,B28&gt;=0.5,B27&lt;3),0.544,IF(AND(B23&gt;=28,B23&lt;43,B19&lt;27.5,B22&lt;0.5,B28&gt;=1.5),0.545,IF(AND(B23&gt;=10,B23&lt;28,B28&lt;0.5,B21&gt;=4.5),0.553,IF(AND(B23&gt;=28,B23&lt;43,B19&gt;=15,B26&lt;8,B22&gt;=0.5,B27&lt;1),0.569,IF(AND(B23&gt;=28,B23&lt;43,B19&lt;27.5,B22&lt;0.5,B28&lt;1.5,B16&gt;=28),0.58,IF(AND(B23&gt;=43,B19&lt;57.5,B17&gt;=1.5,B22&lt;2,B28&gt;=5,B20&lt;8.5),0.58,IF(AND(B23&lt;10,B26&gt;=5,B25&gt;=1,B18&lt;0.5),0.604,IF(AND(B23&gt;=53,B23&lt;93,B19&gt;=82.5,B26&lt;9,B17&lt;1.5,B28&lt;0.5),0.623,IF(AND(B23&gt;=43,B23&lt;53,B19&gt;=25,B26&lt;9,B17&lt;1.5),0.632,IF(AND(B23&gt;=28,B23&lt;43,B22&gt;=0.5,B27&gt;=1),0.649,IF(AND(B23&gt;=10,B23&lt;28,B26&gt;=7,B28&gt;=0.5,B27&lt;3),0.704,IF(AND(B23&gt;=10,B23&lt;28,B26&lt;1,B28&gt;=0.5,B27&lt;3),0.714,IF(AND(B23&gt;=43,B26&gt;=13,B17&lt;1.5,B20&gt;=7.5),0.718,IF(AND(B23&gt;=53,B23&lt;93,B19&gt;=72.5,B19&lt;82.5,B26&lt;9,B17&lt;1.5),0.758,IF(AND(B23&gt;=43,B23&lt;53,B19&lt;25,B26&lt;9,B17&lt;1.5),0.773,IF(AND(B23&gt;=53,B23&lt;93,B19&lt;52.5,B26&lt;9,B17&lt;1.5),0.829,IF(AND(B23&gt;=28,B23&lt;43,B19&lt;15,B26&lt;8,B22&gt;=0.5,B27&lt;1),0.836,IF(AND(B23&gt;=43,B19&lt;57.5,B17&gt;=1.5,B22&lt;2,B28&lt;5,B20&lt;8.5),0.838,IF(AND(B23&gt;=43,B23&lt;98,B26&gt;=9,B26&lt;13,B17&lt;1.5,B18&gt;=1.5),0.871,IF(AND(B23&gt;=28,B23&lt;43,B26&gt;=8,B22&gt;=0.5,B27&lt;1),0.877,IF(AND(B23&gt;=28,B23&lt;43,B19&lt;27.5,B22&lt;0.5,B28&lt;1.5,B16&lt;28),0.888,IF(AND(B23&gt;=53,B23&lt;93,B19&gt;=52.5,B19&lt;72.5,B26&lt;9,B17&lt;1.5),0.933,IF(AND(B23&gt;=43,B19&lt;57.5,B17&gt;=1.5,B22&gt;=2,B28&lt;4),0.939,IF(AND(B23&gt;=43,B19&lt;57.5,B17&gt;=6,B22&gt;=2,B28&gt;=4,B16&gt;=2.5),0.991,IF(AND(B23&gt;=43,B23&lt;98,B26&gt;=9,B26&lt;13,B17&lt;1.5,B18&lt;1.5),1.033,IF(AND(B23&gt;=43,B19&lt;57.5,B17&gt;=1.5,B22&lt;2,B20&gt;=8.5),1.052,IF(AND(B23&gt;=53,B23&lt;93,B19&gt;=82.5,B26&lt;9,B17&lt;1.5,B28&gt;=0.5),1.107,IF(AND(B23&gt;=98,B26&lt;13,B17&lt;1.5),1.13,IF(AND(B23&gt;=43,B19&lt;57.5,B17&gt;=1.5,B22&gt;=2,B28&gt;=4,B16&lt;2.5),1.168,IF(AND(B23&gt;=43,B19&lt;57.5,B17&gt;=3.5,B17&lt;6,B22&gt;=2,B28&gt;=4,B16&gt;=2.5),1.271,IF(AND(B23&gt;=43,B19&gt;=57.5,B17&gt;=1.5),1.426,IF(AND(B23&gt;=43,B19&lt;57.5,B17&gt;=1.5,B17&lt;3.5,B22&gt;=2,B28&gt;=4,B16&gt;=2.5),1.571,""))))))))))))))))))))))))))))))))))))))))))))</f>
        <v>0.75800000000000001</v>
      </c>
      <c r="C85" s="13">
        <f t="shared" ref="C85:AX85" si="19">IF(AND(C23&lt;10,C26&lt;5,C22&gt;=1.5,C25&gt;=1),0,IF(AND(C23&lt;10,C25&lt;1),0.032,IF(AND(C23&lt;10,C26&lt;5,C22&lt;1.5,C25&gt;=1,C18&lt;0.75),0.253,IF(AND(C23&gt;=28,C23&lt;35,C19&gt;=27.5,C22&lt;0.5),0.295,IF(AND(C23&gt;=10,C23&lt;28,C28&gt;=0.5,C27&gt;=3),0.337,IF(AND(C23&gt;=10,C23&lt;28,C28&lt;0.5,C21&lt;4.5),0.337,IF(AND(C23&lt;10,C26&lt;5,C22&lt;1.5,C25&gt;=1,C18&gt;=0.75),0.37,IF(AND(C23&gt;=93,C23&lt;98,C26&lt;9,C17&lt;1.5),0.403,IF(AND(C23&lt;10,C26&gt;=5,C25&gt;=1,C18&gt;=0.5),0.405,IF(AND(C23&gt;=10,C23&lt;28,C19&lt;6.5,C26&gt;=1,C26&lt;7,C28&gt;=0.5,C27&lt;3),0.445,IF(AND(C23&gt;=35,C23&lt;43,C19&gt;=27.5,C22&lt;0.5),0.522,IF(AND(C23&gt;=43,C26&gt;=13,C17&lt;1.5,C20&lt;7.5),0.54,IF(AND(C23&gt;=10,C23&lt;28,C19&gt;=6.5,C26&gt;=1,C26&lt;7,C28&gt;=0.5,C27&lt;3),0.544,IF(AND(C23&gt;=28,C23&lt;43,C19&lt;27.5,C22&lt;0.5,C28&gt;=1.5),0.545,IF(AND(C23&gt;=10,C23&lt;28,C28&lt;0.5,C21&gt;=4.5),0.553,IF(AND(C23&gt;=28,C23&lt;43,C19&gt;=15,C26&lt;8,C22&gt;=0.5,C27&lt;1),0.569,IF(AND(C23&gt;=28,C23&lt;43,C19&lt;27.5,C22&lt;0.5,C28&lt;1.5,C16&gt;=28),0.58,IF(AND(C23&gt;=43,C19&lt;57.5,C17&gt;=1.5,C22&lt;2,C28&gt;=5,C20&lt;8.5),0.58,IF(AND(C23&lt;10,C26&gt;=5,C25&gt;=1,C18&lt;0.5),0.604,IF(AND(C23&gt;=53,C23&lt;93,C19&gt;=82.5,C26&lt;9,C17&lt;1.5,C28&lt;0.5),0.623,IF(AND(C23&gt;=43,C23&lt;53,C19&gt;=25,C26&lt;9,C17&lt;1.5),0.632,IF(AND(C23&gt;=28,C23&lt;43,C22&gt;=0.5,C27&gt;=1),0.649,IF(AND(C23&gt;=10,C23&lt;28,C26&gt;=7,C28&gt;=0.5,C27&lt;3),0.704,IF(AND(C23&gt;=10,C23&lt;28,C26&lt;1,C28&gt;=0.5,C27&lt;3),0.714,IF(AND(C23&gt;=43,C26&gt;=13,C17&lt;1.5,C20&gt;=7.5),0.718,IF(AND(C23&gt;=53,C23&lt;93,C19&gt;=72.5,C19&lt;82.5,C26&lt;9,C17&lt;1.5),0.758,IF(AND(C23&gt;=43,C23&lt;53,C19&lt;25,C26&lt;9,C17&lt;1.5),0.773,IF(AND(C23&gt;=53,C23&lt;93,C19&lt;52.5,C26&lt;9,C17&lt;1.5),0.829,IF(AND(C23&gt;=28,C23&lt;43,C19&lt;15,C26&lt;8,C22&gt;=0.5,C27&lt;1),0.836,IF(AND(C23&gt;=43,C19&lt;57.5,C17&gt;=1.5,C22&lt;2,C28&lt;5,C20&lt;8.5),0.838,IF(AND(C23&gt;=43,C23&lt;98,C26&gt;=9,C26&lt;13,C17&lt;1.5,C18&gt;=1.5),0.871,IF(AND(C23&gt;=28,C23&lt;43,C26&gt;=8,C22&gt;=0.5,C27&lt;1),0.877,IF(AND(C23&gt;=28,C23&lt;43,C19&lt;27.5,C22&lt;0.5,C28&lt;1.5,C16&lt;28),0.888,IF(AND(C23&gt;=53,C23&lt;93,C19&gt;=52.5,C19&lt;72.5,C26&lt;9,C17&lt;1.5),0.933,IF(AND(C23&gt;=43,C19&lt;57.5,C17&gt;=1.5,C22&gt;=2,C28&lt;4),0.939,IF(AND(C23&gt;=43,C19&lt;57.5,C17&gt;=6,C22&gt;=2,C28&gt;=4,C16&gt;=2.5),0.991,IF(AND(C23&gt;=43,C23&lt;98,C26&gt;=9,C26&lt;13,C17&lt;1.5,C18&lt;1.5),1.033,IF(AND(C23&gt;=43,C19&lt;57.5,C17&gt;=1.5,C22&lt;2,C20&gt;=8.5),1.052,IF(AND(C23&gt;=53,C23&lt;93,C19&gt;=82.5,C26&lt;9,C17&lt;1.5,C28&gt;=0.5),1.107,IF(AND(C23&gt;=98,C26&lt;13,C17&lt;1.5),1.13,IF(AND(C23&gt;=43,C19&lt;57.5,C17&gt;=1.5,C22&gt;=2,C28&gt;=4,C16&lt;2.5),1.168,IF(AND(C23&gt;=43,C19&lt;57.5,C17&gt;=3.5,C17&lt;6,C22&gt;=2,C28&gt;=4,C16&gt;=2.5),1.271,IF(AND(C23&gt;=43,C19&gt;=57.5,C17&gt;=1.5),1.426,IF(AND(C23&gt;=43,C19&lt;57.5,C17&gt;=1.5,C17&lt;3.5,C22&gt;=2,C28&gt;=4,C16&gt;=2.5),1.571,""))))))))))))))))))))))))))))))))))))))))))))</f>
        <v>0.33700000000000002</v>
      </c>
      <c r="D85" s="13">
        <f t="shared" si="19"/>
        <v>0.877</v>
      </c>
      <c r="E85" s="13">
        <f t="shared" si="19"/>
        <v>1.0329999999999999</v>
      </c>
      <c r="F85" s="13">
        <f t="shared" si="19"/>
        <v>0.877</v>
      </c>
      <c r="G85" s="13">
        <f t="shared" si="19"/>
        <v>0.70399999999999996</v>
      </c>
      <c r="H85" s="13">
        <f t="shared" si="19"/>
        <v>0.871</v>
      </c>
      <c r="I85" s="13">
        <f t="shared" si="19"/>
        <v>0.54</v>
      </c>
      <c r="J85" s="13">
        <f t="shared" si="19"/>
        <v>1.1679999999999999</v>
      </c>
      <c r="K85" s="13">
        <f t="shared" si="19"/>
        <v>3.2000000000000001E-2</v>
      </c>
      <c r="L85" s="13">
        <f t="shared" si="19"/>
        <v>3.2000000000000001E-2</v>
      </c>
      <c r="M85" s="13">
        <f t="shared" si="19"/>
        <v>3.2000000000000001E-2</v>
      </c>
      <c r="N85" s="13">
        <f t="shared" si="19"/>
        <v>3.2000000000000001E-2</v>
      </c>
      <c r="O85" s="13">
        <f t="shared" si="19"/>
        <v>3.2000000000000001E-2</v>
      </c>
      <c r="P85" s="13">
        <f t="shared" si="19"/>
        <v>3.2000000000000001E-2</v>
      </c>
      <c r="Q85" s="13">
        <f t="shared" si="19"/>
        <v>3.2000000000000001E-2</v>
      </c>
      <c r="R85" s="13">
        <f t="shared" si="19"/>
        <v>3.2000000000000001E-2</v>
      </c>
      <c r="S85" s="13">
        <f t="shared" si="19"/>
        <v>3.2000000000000001E-2</v>
      </c>
      <c r="T85" s="13">
        <f t="shared" si="19"/>
        <v>3.2000000000000001E-2</v>
      </c>
      <c r="U85" s="13">
        <f t="shared" si="19"/>
        <v>3.2000000000000001E-2</v>
      </c>
      <c r="V85" s="13">
        <f t="shared" si="19"/>
        <v>3.2000000000000001E-2</v>
      </c>
      <c r="W85" s="13">
        <f t="shared" si="19"/>
        <v>3.2000000000000001E-2</v>
      </c>
      <c r="X85" s="13">
        <f t="shared" si="19"/>
        <v>3.2000000000000001E-2</v>
      </c>
      <c r="Y85" s="13">
        <f t="shared" si="19"/>
        <v>3.2000000000000001E-2</v>
      </c>
      <c r="Z85" s="13">
        <f t="shared" si="19"/>
        <v>3.2000000000000001E-2</v>
      </c>
      <c r="AA85" s="13">
        <f t="shared" si="19"/>
        <v>3.2000000000000001E-2</v>
      </c>
      <c r="AB85" s="13">
        <f t="shared" si="19"/>
        <v>3.2000000000000001E-2</v>
      </c>
      <c r="AC85" s="13">
        <f t="shared" si="19"/>
        <v>3.2000000000000001E-2</v>
      </c>
      <c r="AD85" s="13">
        <f t="shared" si="19"/>
        <v>3.2000000000000001E-2</v>
      </c>
      <c r="AE85" s="13">
        <f t="shared" si="19"/>
        <v>3.2000000000000001E-2</v>
      </c>
      <c r="AF85" s="13">
        <f t="shared" si="19"/>
        <v>3.2000000000000001E-2</v>
      </c>
      <c r="AG85" s="13">
        <f t="shared" si="19"/>
        <v>3.2000000000000001E-2</v>
      </c>
      <c r="AH85" s="13">
        <f t="shared" si="19"/>
        <v>3.2000000000000001E-2</v>
      </c>
      <c r="AI85" s="13">
        <f t="shared" si="19"/>
        <v>3.2000000000000001E-2</v>
      </c>
      <c r="AJ85" s="13">
        <f t="shared" si="19"/>
        <v>3.2000000000000001E-2</v>
      </c>
      <c r="AK85" s="13">
        <f t="shared" si="19"/>
        <v>3.2000000000000001E-2</v>
      </c>
      <c r="AL85" s="13">
        <f t="shared" si="19"/>
        <v>3.2000000000000001E-2</v>
      </c>
      <c r="AM85" s="13">
        <f t="shared" si="19"/>
        <v>3.2000000000000001E-2</v>
      </c>
      <c r="AN85" s="13">
        <f t="shared" si="19"/>
        <v>3.2000000000000001E-2</v>
      </c>
      <c r="AO85" s="13">
        <f t="shared" si="19"/>
        <v>3.2000000000000001E-2</v>
      </c>
      <c r="AP85" s="13">
        <f t="shared" si="19"/>
        <v>3.2000000000000001E-2</v>
      </c>
      <c r="AQ85" s="13">
        <f t="shared" si="19"/>
        <v>3.2000000000000001E-2</v>
      </c>
      <c r="AR85" s="13">
        <f t="shared" si="19"/>
        <v>3.2000000000000001E-2</v>
      </c>
      <c r="AS85" s="13">
        <f t="shared" si="19"/>
        <v>3.2000000000000001E-2</v>
      </c>
      <c r="AT85" s="13">
        <f t="shared" si="19"/>
        <v>3.2000000000000001E-2</v>
      </c>
      <c r="AU85" s="13">
        <f t="shared" si="19"/>
        <v>3.2000000000000001E-2</v>
      </c>
      <c r="AV85" s="13">
        <f t="shared" si="19"/>
        <v>3.2000000000000001E-2</v>
      </c>
      <c r="AW85" s="13">
        <f t="shared" si="19"/>
        <v>3.2000000000000001E-2</v>
      </c>
      <c r="AX85" s="13">
        <f t="shared" si="19"/>
        <v>3.2000000000000001E-2</v>
      </c>
    </row>
    <row r="86" spans="1:50" x14ac:dyDescent="0.35">
      <c r="A86" s="1" t="s">
        <v>51</v>
      </c>
      <c r="B86" s="13">
        <f>IF(AND(B23&lt;4,B21&lt;0.5),0.0083,IF(AND(B23&gt;=4,B23&lt;13,B28&lt;0.75,B27&lt;1),0.2227,IF(AND(B23&gt;=13,B23&lt;38,B21&lt;9,B25&gt;=9,B26&gt;=2,B26&lt;7,B20&gt;=0.5),0.2255,IF(AND(B23&lt;4,B21&gt;=0.5),0.2859,IF(AND(B23&gt;=88,B21&lt;1.5,B19&lt;38),0.3218,IF(AND(B23&gt;=4,B23&lt;13,B27&gt;=1,B27&lt;5,B22&lt;0.25),0.3288,IF(AND(B23&gt;=13,B23&lt;38,B21&lt;9,B26&lt;7,B20&lt;0.5),0.3639,IF(AND(B23&gt;=13,B23&lt;38,B21&lt;9,B25&lt;9,B26&gt;=2,B26&lt;7,B20&gt;=0.5,B22&gt;=3.5),0.369,IF(AND(B23&gt;=38,B23&lt;58,B28&lt;25,B25&lt;3,B17&lt;4,B18&gt;=35),0.3977,IF(AND(B23&gt;=4,B23&lt;13,B28&gt;=0.75,B27&lt;1),0.3987,IF(AND(B23&gt;=13,B23&lt;38,B21&lt;9,B25&lt;6,B17&lt;0.5,B26&gt;=7),0.4366,IF(AND(B23&gt;=4,B23&lt;13,B27&gt;=1,B27&lt;5,B22&gt;=0.25),0.4753,IF(AND(B23&gt;=13,B23&lt;38,B21&gt;=9,B18&gt;=9.5),0.4878,IF(AND(B23&gt;=38,B23&lt;58,B21&gt;=15.5,B28&lt;25,B25&gt;=5,B17&gt;=0.25),0.4887,IF(AND(B23&gt;=13,B23&lt;38,B21&lt;9,B25&lt;9,B26&gt;=2,B26&lt;7,B20&gt;=0.5,B22&lt;3.5),0.501,IF(AND(B23&gt;=38,B23&lt;58,B28&lt;25,B25&lt;3,B17&lt;4,B26&lt;1,B18&lt;35),0.5032,IF(AND(B23&gt;=13,B23&lt;38,B21&lt;9,B28&lt;0.75,B26&lt;2,B20&gt;=0.5),0.5136,IF(AND(B23&gt;=38,B23&lt;58,B28&lt;25,B25&lt;5,B17&gt;=4),0.5311,IF(AND(B23&gt;=58,B23&lt;83,B21&gt;=6,B28&lt;8,B17&lt;0.5,B20&gt;=4,B14&lt;12.5),0.5796,IF(AND(B23&gt;=58,B23&lt;83,B28&gt;=8,B28&lt;25,B14&lt;12.5),0.6096,IF(AND(B23&gt;=4,B23&lt;13,B27&gt;=5),0.6138,IF(AND(B23&gt;=13,B23&lt;38,B21&lt;9,B25&lt;6,B17&gt;=0.5,B26&gt;=7),0.6279,IF(AND(B23&gt;=38,B23&lt;58,B21&lt;15.5,B28&lt;25,B25&gt;=5,B27&gt;=2,B16&gt;=0.55),0.6666,IF(AND(B23&gt;=88,B21&lt;1.5,B19&gt;=38),0.6932,IF(AND(B23&gt;=38,B23&lt;58,B28&lt;25,B25&lt;3,B17&lt;4,B26&gt;=1,B18&lt;35),0.6981,IF(AND(B23&gt;=13,B23&lt;38,B21&lt;9,B28&gt;=0.75,B26&lt;2,B20&gt;=0.5),0.734,IF(AND(B23&gt;=13,B23&lt;38,B21&gt;=9,B26&lt;18,B18&lt;9.5),0.7497,IF(AND(B23&gt;=13,B23&lt;38,B21&lt;9,B25&gt;=6,B26&gt;=7),0.7602,IF(AND(B23&gt;=38,B23&lt;58,B28&lt;25,B25&gt;=3,B25&lt;5,B17&lt;4,B14&gt;=1.1),0.8023,IF(AND(B23&gt;=38,B23&lt;58,B21&gt;=15.5,B28&lt;25,B25&gt;=5,B17&lt;0.25),0.8117,IF(AND(B23&gt;=58,B23&lt;83,B21&gt;=6,B28&lt;8,B17&lt;0.5,B20&lt;4,B14&lt;12.5),0.8141,IF(AND(B23&gt;=38,B23&lt;58,B21&lt;15.5,B28&lt;25,B25&gt;=5,B20&gt;=3.5,B27&lt;2,B16&gt;=0.55),0.8149,IF(AND(B23&gt;=58,B23&lt;83,B21&lt;6,B28&lt;8,B17&lt;0.5,B14&lt;12.5),0.8909,IF(AND(B23&gt;=58,B23&lt;83,B28&lt;8,B17&gt;=0.5,B14&lt;12.5),0.9392,IF(AND(B23&gt;=13,B23&lt;38,B21&gt;=9,B26&gt;=18,B18&lt;9.5),0.9463,IF(AND(B23&gt;=83,B23&lt;88,B21&lt;1.5),0.9531,IF(AND(B23&gt;=38,B23&lt;58,B21&lt;15.5,B28&lt;25,B25&gt;=5,B20&lt;3.5,B27&lt;2,B16&gt;=0.55),0.9816,IF(AND(B23&gt;=38,B23&lt;58,B21&lt;15.5,B28&lt;25,B25&gt;=5,B16&lt;0.55),0.9821,IF(AND(B23&gt;=83,B21&gt;=1.5,B21&lt;21.5,B28&gt;=15),1.0296,IF(AND(B23&gt;=38,B23&lt;58,B28&lt;25,B25&gt;=3,B25&lt;5,B17&lt;4,B14&lt;1.1),1.1071,IF(AND(B23&gt;=83,B21&gt;=1.5,B21&lt;21.5,B28&lt;15,B17&gt;=3,B22&lt;9.5),1.1071,IF(AND(B23&gt;=58,B23&lt;83,B28&lt;25,B14&gt;=12.5),1.1323,IF(AND(B23&gt;=83,B21&gt;=21.5),1.1436,IF(AND(B23&gt;=83,B21&gt;=1.5,B21&lt;21.5,B28&lt;15,B17&lt;3,B22&lt;9.5),1.3447,IF(AND(B23&gt;=38,B23&lt;83,B28&gt;=25),1.3776,IF(AND(B23&gt;=83,B21&gt;=1.5,B21&lt;21.5,B28&lt;15,B22&gt;=9.5),1.5708,""))))))))))))))))))))))))))))))))))))))))))))))</f>
        <v>0.89090000000000003</v>
      </c>
      <c r="C86" s="13">
        <f t="shared" ref="C86:AX86" si="20">IF(AND(C23&lt;4,C21&lt;0.5),0.0083,IF(AND(C23&gt;=4,C23&lt;13,C28&lt;0.75,C27&lt;1),0.2227,IF(AND(C23&gt;=13,C23&lt;38,C21&lt;9,C25&gt;=9,C26&gt;=2,C26&lt;7,C20&gt;=0.5),0.2255,IF(AND(C23&lt;4,C21&gt;=0.5),0.2859,IF(AND(C23&gt;=88,C21&lt;1.5,C19&lt;38),0.3218,IF(AND(C23&gt;=4,C23&lt;13,C27&gt;=1,C27&lt;5,C22&lt;0.25),0.3288,IF(AND(C23&gt;=13,C23&lt;38,C21&lt;9,C26&lt;7,C20&lt;0.5),0.3639,IF(AND(C23&gt;=13,C23&lt;38,C21&lt;9,C25&lt;9,C26&gt;=2,C26&lt;7,C20&gt;=0.5,C22&gt;=3.5),0.369,IF(AND(C23&gt;=38,C23&lt;58,C28&lt;25,C25&lt;3,C17&lt;4,C18&gt;=35),0.3977,IF(AND(C23&gt;=4,C23&lt;13,C28&gt;=0.75,C27&lt;1),0.3987,IF(AND(C23&gt;=13,C23&lt;38,C21&lt;9,C25&lt;6,C17&lt;0.5,C26&gt;=7),0.4366,IF(AND(C23&gt;=4,C23&lt;13,C27&gt;=1,C27&lt;5,C22&gt;=0.25),0.4753,IF(AND(C23&gt;=13,C23&lt;38,C21&gt;=9,C18&gt;=9.5),0.4878,IF(AND(C23&gt;=38,C23&lt;58,C21&gt;=15.5,C28&lt;25,C25&gt;=5,C17&gt;=0.25),0.4887,IF(AND(C23&gt;=13,C23&lt;38,C21&lt;9,C25&lt;9,C26&gt;=2,C26&lt;7,C20&gt;=0.5,C22&lt;3.5),0.501,IF(AND(C23&gt;=38,C23&lt;58,C28&lt;25,C25&lt;3,C17&lt;4,C26&lt;1,C18&lt;35),0.5032,IF(AND(C23&gt;=13,C23&lt;38,C21&lt;9,C28&lt;0.75,C26&lt;2,C20&gt;=0.5),0.5136,IF(AND(C23&gt;=38,C23&lt;58,C28&lt;25,C25&lt;5,C17&gt;=4),0.5311,IF(AND(C23&gt;=58,C23&lt;83,C21&gt;=6,C28&lt;8,C17&lt;0.5,C20&gt;=4,C14&lt;12.5),0.5796,IF(AND(C23&gt;=58,C23&lt;83,C28&gt;=8,C28&lt;25,C14&lt;12.5),0.6096,IF(AND(C23&gt;=4,C23&lt;13,C27&gt;=5),0.6138,IF(AND(C23&gt;=13,C23&lt;38,C21&lt;9,C25&lt;6,C17&gt;=0.5,C26&gt;=7),0.6279,IF(AND(C23&gt;=38,C23&lt;58,C21&lt;15.5,C28&lt;25,C25&gt;=5,C27&gt;=2,C16&gt;=0.55),0.6666,IF(AND(C23&gt;=88,C21&lt;1.5,C19&gt;=38),0.6932,IF(AND(C23&gt;=38,C23&lt;58,C28&lt;25,C25&lt;3,C17&lt;4,C26&gt;=1,C18&lt;35),0.6981,IF(AND(C23&gt;=13,C23&lt;38,C21&lt;9,C28&gt;=0.75,C26&lt;2,C20&gt;=0.5),0.734,IF(AND(C23&gt;=13,C23&lt;38,C21&gt;=9,C26&lt;18,C18&lt;9.5),0.7497,IF(AND(C23&gt;=13,C23&lt;38,C21&lt;9,C25&gt;=6,C26&gt;=7),0.7602,IF(AND(C23&gt;=38,C23&lt;58,C28&lt;25,C25&gt;=3,C25&lt;5,C17&lt;4,C14&gt;=1.1),0.8023,IF(AND(C23&gt;=38,C23&lt;58,C21&gt;=15.5,C28&lt;25,C25&gt;=5,C17&lt;0.25),0.8117,IF(AND(C23&gt;=58,C23&lt;83,C21&gt;=6,C28&lt;8,C17&lt;0.5,C20&lt;4,C14&lt;12.5),0.8141,IF(AND(C23&gt;=38,C23&lt;58,C21&lt;15.5,C28&lt;25,C25&gt;=5,C20&gt;=3.5,C27&lt;2,C16&gt;=0.55),0.8149,IF(AND(C23&gt;=58,C23&lt;83,C21&lt;6,C28&lt;8,C17&lt;0.5,C14&lt;12.5),0.8909,IF(AND(C23&gt;=58,C23&lt;83,C28&lt;8,C17&gt;=0.5,C14&lt;12.5),0.9392,IF(AND(C23&gt;=13,C23&lt;38,C21&gt;=9,C26&gt;=18,C18&lt;9.5),0.9463,IF(AND(C23&gt;=83,C23&lt;88,C21&lt;1.5),0.9531,IF(AND(C23&gt;=38,C23&lt;58,C21&lt;15.5,C28&lt;25,C25&gt;=5,C20&lt;3.5,C27&lt;2,C16&gt;=0.55),0.9816,IF(AND(C23&gt;=38,C23&lt;58,C21&lt;15.5,C28&lt;25,C25&gt;=5,C16&lt;0.55),0.9821,IF(AND(C23&gt;=83,C21&gt;=1.5,C21&lt;21.5,C28&gt;=15),1.0296,IF(AND(C23&gt;=38,C23&lt;58,C28&lt;25,C25&gt;=3,C25&lt;5,C17&lt;4,C14&lt;1.1),1.1071,IF(AND(C23&gt;=83,C21&gt;=1.5,C21&lt;21.5,C28&lt;15,C17&gt;=3,C22&lt;9.5),1.1071,IF(AND(C23&gt;=58,C23&lt;83,C28&lt;25,C14&gt;=12.5),1.1323,IF(AND(C23&gt;=83,C21&gt;=21.5),1.1436,IF(AND(C23&gt;=83,C21&gt;=1.5,C21&lt;21.5,C28&lt;15,C17&lt;3,C22&lt;9.5),1.3447,IF(AND(C23&gt;=38,C23&lt;83,C28&gt;=25),1.3776,IF(AND(C23&gt;=83,C21&gt;=1.5,C21&lt;21.5,C28&lt;15,C22&gt;=9.5),1.5708,""))))))))))))))))))))))))))))))))))))))))))))))</f>
        <v>0.3639</v>
      </c>
      <c r="D86" s="13">
        <f t="shared" si="20"/>
        <v>0.98209999999999997</v>
      </c>
      <c r="E86" s="13">
        <f t="shared" si="20"/>
        <v>1.1071</v>
      </c>
      <c r="F86" s="13">
        <f t="shared" si="20"/>
        <v>0.80230000000000001</v>
      </c>
      <c r="G86" s="13">
        <f t="shared" si="20"/>
        <v>0.94630000000000003</v>
      </c>
      <c r="H86" s="13">
        <f t="shared" si="20"/>
        <v>0.98209999999999997</v>
      </c>
      <c r="I86" s="13">
        <f t="shared" si="20"/>
        <v>0.93920000000000003</v>
      </c>
      <c r="J86" s="13">
        <f t="shared" si="20"/>
        <v>1.3775999999999999</v>
      </c>
      <c r="K86" s="13">
        <f t="shared" si="20"/>
        <v>8.3000000000000001E-3</v>
      </c>
      <c r="L86" s="13">
        <f t="shared" si="20"/>
        <v>8.3000000000000001E-3</v>
      </c>
      <c r="M86" s="13">
        <f t="shared" si="20"/>
        <v>8.3000000000000001E-3</v>
      </c>
      <c r="N86" s="13">
        <f t="shared" si="20"/>
        <v>8.3000000000000001E-3</v>
      </c>
      <c r="O86" s="13">
        <f t="shared" si="20"/>
        <v>8.3000000000000001E-3</v>
      </c>
      <c r="P86" s="13">
        <f t="shared" si="20"/>
        <v>8.3000000000000001E-3</v>
      </c>
      <c r="Q86" s="13">
        <f t="shared" si="20"/>
        <v>8.3000000000000001E-3</v>
      </c>
      <c r="R86" s="13">
        <f t="shared" si="20"/>
        <v>8.3000000000000001E-3</v>
      </c>
      <c r="S86" s="13">
        <f t="shared" si="20"/>
        <v>8.3000000000000001E-3</v>
      </c>
      <c r="T86" s="13">
        <f t="shared" si="20"/>
        <v>8.3000000000000001E-3</v>
      </c>
      <c r="U86" s="13">
        <f t="shared" si="20"/>
        <v>8.3000000000000001E-3</v>
      </c>
      <c r="V86" s="13">
        <f t="shared" si="20"/>
        <v>8.3000000000000001E-3</v>
      </c>
      <c r="W86" s="13">
        <f t="shared" si="20"/>
        <v>8.3000000000000001E-3</v>
      </c>
      <c r="X86" s="13">
        <f t="shared" si="20"/>
        <v>8.3000000000000001E-3</v>
      </c>
      <c r="Y86" s="13">
        <f t="shared" si="20"/>
        <v>8.3000000000000001E-3</v>
      </c>
      <c r="Z86" s="13">
        <f t="shared" si="20"/>
        <v>8.3000000000000001E-3</v>
      </c>
      <c r="AA86" s="13">
        <f t="shared" si="20"/>
        <v>8.3000000000000001E-3</v>
      </c>
      <c r="AB86" s="13">
        <f t="shared" si="20"/>
        <v>8.3000000000000001E-3</v>
      </c>
      <c r="AC86" s="13">
        <f t="shared" si="20"/>
        <v>8.3000000000000001E-3</v>
      </c>
      <c r="AD86" s="13">
        <f t="shared" si="20"/>
        <v>8.3000000000000001E-3</v>
      </c>
      <c r="AE86" s="13">
        <f t="shared" si="20"/>
        <v>8.3000000000000001E-3</v>
      </c>
      <c r="AF86" s="13">
        <f t="shared" si="20"/>
        <v>8.3000000000000001E-3</v>
      </c>
      <c r="AG86" s="13">
        <f t="shared" si="20"/>
        <v>8.3000000000000001E-3</v>
      </c>
      <c r="AH86" s="13">
        <f t="shared" si="20"/>
        <v>8.3000000000000001E-3</v>
      </c>
      <c r="AI86" s="13">
        <f t="shared" si="20"/>
        <v>8.3000000000000001E-3</v>
      </c>
      <c r="AJ86" s="13">
        <f t="shared" si="20"/>
        <v>8.3000000000000001E-3</v>
      </c>
      <c r="AK86" s="13">
        <f t="shared" si="20"/>
        <v>8.3000000000000001E-3</v>
      </c>
      <c r="AL86" s="13">
        <f t="shared" si="20"/>
        <v>8.3000000000000001E-3</v>
      </c>
      <c r="AM86" s="13">
        <f t="shared" si="20"/>
        <v>8.3000000000000001E-3</v>
      </c>
      <c r="AN86" s="13">
        <f t="shared" si="20"/>
        <v>8.3000000000000001E-3</v>
      </c>
      <c r="AO86" s="13">
        <f t="shared" si="20"/>
        <v>8.3000000000000001E-3</v>
      </c>
      <c r="AP86" s="13">
        <f t="shared" si="20"/>
        <v>8.3000000000000001E-3</v>
      </c>
      <c r="AQ86" s="13">
        <f t="shared" si="20"/>
        <v>8.3000000000000001E-3</v>
      </c>
      <c r="AR86" s="13">
        <f t="shared" si="20"/>
        <v>8.3000000000000001E-3</v>
      </c>
      <c r="AS86" s="13">
        <f t="shared" si="20"/>
        <v>8.3000000000000001E-3</v>
      </c>
      <c r="AT86" s="13">
        <f t="shared" si="20"/>
        <v>8.3000000000000001E-3</v>
      </c>
      <c r="AU86" s="13">
        <f t="shared" si="20"/>
        <v>8.3000000000000001E-3</v>
      </c>
      <c r="AV86" s="13">
        <f t="shared" si="20"/>
        <v>8.3000000000000001E-3</v>
      </c>
      <c r="AW86" s="13">
        <f t="shared" si="20"/>
        <v>8.3000000000000001E-3</v>
      </c>
      <c r="AX86" s="13">
        <f t="shared" si="20"/>
        <v>8.3000000000000001E-3</v>
      </c>
    </row>
    <row r="87" spans="1:50" x14ac:dyDescent="0.35">
      <c r="A87" s="1" t="s">
        <v>52</v>
      </c>
      <c r="B87" s="13">
        <f>IF(AND(B23&lt;4,B20&lt;0.25),0.033,IF(AND(B23&gt;=4,B23&lt;8,B28&gt;=3.5,B24&gt;=2,B22&lt;2.5),0.1,IF(AND(B23&gt;=4,B23&lt;23,B28&lt;0.75,B24&lt;2,B22&lt;2.5,B26&lt;6),0.242,IF(AND(B23&lt;4,B20&gt;=0.25),0.274,IF(AND(B23&gt;=4,B23&lt;23,B22&gt;=2.5,B26&gt;=10),0.322,IF(AND(B23&gt;=8,B23&lt;23,B28&gt;=3.5,B24&gt;=2,B22&lt;2.5),0.344,IF(AND(B23&gt;=45,B23&lt;58,B28&lt;5.5,B19&lt;18,B22&lt;0.25,B18&gt;=0.5),0.383,IF(AND(B23&gt;=4,B23&lt;23,B28&gt;=0.75,B24&lt;2,B22&lt;2.5,B25&lt;6),0.389,IF(AND(B23&gt;=4,B23&lt;23,B28&lt;3.5,B24&gt;=2,B22&lt;2.5,B18&gt;=0.5,B17&lt;1.5),0.397,IF(AND(B23&gt;=58,B28&lt;0.25,B24&lt;4,B19&lt;14),0.436,IF(AND(B23&gt;=23,B23&lt;58,B28&lt;0.25,B18&lt;0.5,B14&lt;5.5),0.454,IF(AND(B23&gt;=4,B23&lt;23,B28&lt;0.75,B24&lt;2,B22&lt;2.5,B26&gt;=6),0.464,IF(AND(B23&gt;=23,B23&lt;58,B28&gt;=0.25,B22&gt;=0.5,B18&lt;0.5),0.527,IF(AND(B23&gt;=4,B23&lt;23,B22&gt;=2.5,B26&lt;7),0.559,IF(AND(B23&gt;=4,B23&lt;23,B28&lt;3.5,B24&gt;=2,B22&lt;2.5,B18&lt;0.5),0.59,IF(AND(B23&gt;=23,B23&lt;45,B28&lt;5.5,B19&lt;18,B22&lt;0.25,B18&gt;=0.5),0.601,IF(AND(B23&gt;=4,B23&lt;23,B28&lt;3.5,B24&gt;=2,B22&lt;2.5,B18&gt;=0.5,B17&gt;=1.5),0.602,IF(AND(B23&gt;=4,B23&lt;23,B28&gt;=0.75,B24&lt;2,B22&lt;2.5,B25&gt;=6),0.604,IF(AND(B23&gt;=58,B28&lt;0.25,B24&lt;4,B19&gt;=85,B25&lt;4),0.623,IF(AND(B23&gt;=58,B28&lt;0.25,B24&lt;4,B19&gt;=14,B25&gt;=4),0.625,IF(AND(B23&gt;=58,B28&gt;=0.25,B28&lt;8.5,B24&lt;4,B19&lt;88,B21&gt;=13,B26&lt;4),0.68,IF(AND(B23&gt;=23,B23&lt;58,B28&lt;0.25,B18&lt;0.5,B14&gt;=5.5),0.685,IF(AND(B23&gt;=23,B23&lt;58,B28&gt;=1.5,B28&lt;5.5,B19&lt;18,B22&gt;=0.25,B18&gt;=0.5),0.719,IF(AND(B23&gt;=23,B23&lt;58,B28&gt;=0.25,B22&lt;0.5,B18&lt;0.5),0.72,IF(AND(B23&gt;=23,B23&lt;58,B19&gt;=18,B18&gt;=0.5,B21&gt;=11),0.726,IF(AND(B23&gt;=58,B28&gt;=0.25,B28&lt;8.5,B24&lt;4,B19&lt;88,B14&lt;27.5,B21&lt;13,B25&gt;=3,B20&gt;=6.5,B20&lt;47.5),0.735,IF(AND(B23&gt;=4,B23&lt;23,B22&gt;=2.5,B26&gt;=7,B26&lt;10),0.755,IF(AND(B23&gt;=23,B23&lt;58,B19&gt;=18,B19&lt;38,B18&gt;=0.5,B21&lt;11,B16&gt;=0.75),0.757,IF(AND(B23&gt;=58,B28&lt;0.25,B24&lt;4,B19&gt;=14,B19&lt;85,B14&lt;0.25,B25&lt;4),0.794,IF(AND(B23&gt;=23,B23&lt;58,B19&gt;=18,B22&lt;0.75,B18&gt;=0.5,B21&lt;11,B16&lt;0.75),0.836,IF(AND(B23&gt;=23,B23&lt;58,B19&gt;=38,B18&gt;=0.5,B21&lt;11,B16&gt;=0.75),0.903,IF(AND(B23&gt;=23,B23&lt;58,B28&gt;=5.5,B19&lt;18,B18&gt;=0.5),0.912,IF(AND(B23&gt;=58,B28&gt;=0.25,B28&lt;8.5,B24&lt;4,B19&lt;88,B14&lt;27.5,B21&lt;13,B20&lt;6.5),0.937,IF(AND(B23&gt;=23,B23&lt;58,B28&lt;1.5,B19&lt;18,B22&gt;=0.25,B18&gt;=0.5),0.938,IF(AND(B23&gt;=58,B28&gt;=0.25,B28&lt;8.5,B24&lt;4,B19&lt;88,B14&lt;27.5,B21&lt;13,B25&lt;3,B20&gt;=6.5,B20&lt;47.5),0.939,IF(AND(B23&gt;=58,B28&lt;0.25,B24&lt;4,B19&gt;=14,B19&lt;85,B14&gt;=0.25,B25&lt;4),0.94,IF(AND(B23&gt;=58,B28&gt;=8.5,B24&lt;4,B19&gt;=23,B16&gt;=0.5),0.944,IF(AND(B23&gt;=58,B28&gt;=0.25,B28&lt;8.5,B24&lt;4,B19&lt;88,B21&gt;=13,B26&gt;=4),0.957,IF(AND(B23&gt;=23,B23&lt;58,B19&gt;=18,B22&gt;=0.75,B18&gt;=0.5,B21&lt;11,B16&lt;0.75),1.044,IF(AND(B23&gt;=58,B28&gt;=0.25,B28&lt;8.5,B24&lt;4,B19&lt;88,B14&gt;=27.5,B21&lt;13),1.082,IF(AND(B23&gt;=58,B28&gt;=0.25,B28&lt;8.5,B24&lt;4,B19&lt;88,B14&lt;27.5,B21&lt;13,B20&gt;=47.5),1.107,IF(AND(B23&gt;=58,B24&gt;=7,B14&lt;12.5),1.107,IF(AND(B23&gt;=58,B28&gt;=8.5,B24&lt;4,B19&lt;23,B16&gt;=0.5),1.132,IF(AND(B23&gt;=58,B24&gt;=4,B14&gt;=12.5),1.139,IF(AND(B23&gt;=58,B28&gt;=0.25,B28&lt;8.5,B24&lt;4,B19&gt;=88),1.249,IF(AND(B23&gt;=58,B28&gt;=8.5,B24&lt;4,B16&lt;0.5),1.258,IF(AND(B23&gt;=58,B24&gt;=4,B24&lt;7,B19&gt;=68,B14&lt;12.5),1.371,IF(AND(B23&gt;=58,B24&gt;=4,B24&lt;7,B19&lt;68,B14&lt;12.5),1.523,""))))))))))))))))))))))))))))))))))))))))))))))))</f>
        <v>0.79400000000000004</v>
      </c>
      <c r="C87" s="13">
        <f t="shared" ref="C87:AX87" si="21">IF(AND(C23&lt;4,C20&lt;0.25),0.033,IF(AND(C23&gt;=4,C23&lt;8,C28&gt;=3.5,C24&gt;=2,C22&lt;2.5),0.1,IF(AND(C23&gt;=4,C23&lt;23,C28&lt;0.75,C24&lt;2,C22&lt;2.5,C26&lt;6),0.242,IF(AND(C23&lt;4,C20&gt;=0.25),0.274,IF(AND(C23&gt;=4,C23&lt;23,C22&gt;=2.5,C26&gt;=10),0.322,IF(AND(C23&gt;=8,C23&lt;23,C28&gt;=3.5,C24&gt;=2,C22&lt;2.5),0.344,IF(AND(C23&gt;=45,C23&lt;58,C28&lt;5.5,C19&lt;18,C22&lt;0.25,C18&gt;=0.5),0.383,IF(AND(C23&gt;=4,C23&lt;23,C28&gt;=0.75,C24&lt;2,C22&lt;2.5,C25&lt;6),0.389,IF(AND(C23&gt;=4,C23&lt;23,C28&lt;3.5,C24&gt;=2,C22&lt;2.5,C18&gt;=0.5,C17&lt;1.5),0.397,IF(AND(C23&gt;=58,C28&lt;0.25,C24&lt;4,C19&lt;14),0.436,IF(AND(C23&gt;=23,C23&lt;58,C28&lt;0.25,C18&lt;0.5,C14&lt;5.5),0.454,IF(AND(C23&gt;=4,C23&lt;23,C28&lt;0.75,C24&lt;2,C22&lt;2.5,C26&gt;=6),0.464,IF(AND(C23&gt;=23,C23&lt;58,C28&gt;=0.25,C22&gt;=0.5,C18&lt;0.5),0.527,IF(AND(C23&gt;=4,C23&lt;23,C22&gt;=2.5,C26&lt;7),0.559,IF(AND(C23&gt;=4,C23&lt;23,C28&lt;3.5,C24&gt;=2,C22&lt;2.5,C18&lt;0.5),0.59,IF(AND(C23&gt;=23,C23&lt;45,C28&lt;5.5,C19&lt;18,C22&lt;0.25,C18&gt;=0.5),0.601,IF(AND(C23&gt;=4,C23&lt;23,C28&lt;3.5,C24&gt;=2,C22&lt;2.5,C18&gt;=0.5,C17&gt;=1.5),0.602,IF(AND(C23&gt;=4,C23&lt;23,C28&gt;=0.75,C24&lt;2,C22&lt;2.5,C25&gt;=6),0.604,IF(AND(C23&gt;=58,C28&lt;0.25,C24&lt;4,C19&gt;=85,C25&lt;4),0.623,IF(AND(C23&gt;=58,C28&lt;0.25,C24&lt;4,C19&gt;=14,C25&gt;=4),0.625,IF(AND(C23&gt;=58,C28&gt;=0.25,C28&lt;8.5,C24&lt;4,C19&lt;88,C21&gt;=13,C26&lt;4),0.68,IF(AND(C23&gt;=23,C23&lt;58,C28&lt;0.25,C18&lt;0.5,C14&gt;=5.5),0.685,IF(AND(C23&gt;=23,C23&lt;58,C28&gt;=1.5,C28&lt;5.5,C19&lt;18,C22&gt;=0.25,C18&gt;=0.5),0.719,IF(AND(C23&gt;=23,C23&lt;58,C28&gt;=0.25,C22&lt;0.5,C18&lt;0.5),0.72,IF(AND(C23&gt;=23,C23&lt;58,C19&gt;=18,C18&gt;=0.5,C21&gt;=11),0.726,IF(AND(C23&gt;=58,C28&gt;=0.25,C28&lt;8.5,C24&lt;4,C19&lt;88,C14&lt;27.5,C21&lt;13,C25&gt;=3,C20&gt;=6.5,C20&lt;47.5),0.735,IF(AND(C23&gt;=4,C23&lt;23,C22&gt;=2.5,C26&gt;=7,C26&lt;10),0.755,IF(AND(C23&gt;=23,C23&lt;58,C19&gt;=18,C19&lt;38,C18&gt;=0.5,C21&lt;11,C16&gt;=0.75),0.757,IF(AND(C23&gt;=58,C28&lt;0.25,C24&lt;4,C19&gt;=14,C19&lt;85,C14&lt;0.25,C25&lt;4),0.794,IF(AND(C23&gt;=23,C23&lt;58,C19&gt;=18,C22&lt;0.75,C18&gt;=0.5,C21&lt;11,C16&lt;0.75),0.836,IF(AND(C23&gt;=23,C23&lt;58,C19&gt;=38,C18&gt;=0.5,C21&lt;11,C16&gt;=0.75),0.903,IF(AND(C23&gt;=23,C23&lt;58,C28&gt;=5.5,C19&lt;18,C18&gt;=0.5),0.912,IF(AND(C23&gt;=58,C28&gt;=0.25,C28&lt;8.5,C24&lt;4,C19&lt;88,C14&lt;27.5,C21&lt;13,C20&lt;6.5),0.937,IF(AND(C23&gt;=23,C23&lt;58,C28&lt;1.5,C19&lt;18,C22&gt;=0.25,C18&gt;=0.5),0.938,IF(AND(C23&gt;=58,C28&gt;=0.25,C28&lt;8.5,C24&lt;4,C19&lt;88,C14&lt;27.5,C21&lt;13,C25&lt;3,C20&gt;=6.5,C20&lt;47.5),0.939,IF(AND(C23&gt;=58,C28&lt;0.25,C24&lt;4,C19&gt;=14,C19&lt;85,C14&gt;=0.25,C25&lt;4),0.94,IF(AND(C23&gt;=58,C28&gt;=8.5,C24&lt;4,C19&gt;=23,C16&gt;=0.5),0.944,IF(AND(C23&gt;=58,C28&gt;=0.25,C28&lt;8.5,C24&lt;4,C19&lt;88,C21&gt;=13,C26&gt;=4),0.957,IF(AND(C23&gt;=23,C23&lt;58,C19&gt;=18,C22&gt;=0.75,C18&gt;=0.5,C21&lt;11,C16&lt;0.75),1.044,IF(AND(C23&gt;=58,C28&gt;=0.25,C28&lt;8.5,C24&lt;4,C19&lt;88,C14&gt;=27.5,C21&lt;13),1.082,IF(AND(C23&gt;=58,C28&gt;=0.25,C28&lt;8.5,C24&lt;4,C19&lt;88,C14&lt;27.5,C21&lt;13,C20&gt;=47.5),1.107,IF(AND(C23&gt;=58,C24&gt;=7,C14&lt;12.5),1.107,IF(AND(C23&gt;=58,C28&gt;=8.5,C24&lt;4,C19&lt;23,C16&gt;=0.5),1.132,IF(AND(C23&gt;=58,C24&gt;=4,C14&gt;=12.5),1.139,IF(AND(C23&gt;=58,C28&gt;=0.25,C28&lt;8.5,C24&lt;4,C19&gt;=88),1.249,IF(AND(C23&gt;=58,C28&gt;=8.5,C24&lt;4,C16&lt;0.5),1.258,IF(AND(C23&gt;=58,C24&gt;=4,C24&lt;7,C19&gt;=68,C14&lt;12.5),1.371,IF(AND(C23&gt;=58,C24&gt;=4,C24&lt;7,C19&lt;68,C14&lt;12.5),1.523,""))))))))))))))))))))))))))))))))))))))))))))))))</f>
        <v>0.24199999999999999</v>
      </c>
      <c r="D87" s="13">
        <f t="shared" si="21"/>
        <v>1.044</v>
      </c>
      <c r="E87" s="13">
        <f t="shared" si="21"/>
        <v>1.044</v>
      </c>
      <c r="F87" s="13">
        <f t="shared" si="21"/>
        <v>0.75700000000000001</v>
      </c>
      <c r="G87" s="13">
        <f t="shared" si="21"/>
        <v>0.71899999999999997</v>
      </c>
      <c r="H87" s="13">
        <f t="shared" si="21"/>
        <v>0.83599999999999997</v>
      </c>
      <c r="I87" s="13">
        <f t="shared" si="21"/>
        <v>0.95699999999999996</v>
      </c>
      <c r="J87" s="13">
        <f t="shared" si="21"/>
        <v>1.258</v>
      </c>
      <c r="K87" s="13">
        <f t="shared" si="21"/>
        <v>3.3000000000000002E-2</v>
      </c>
      <c r="L87" s="13">
        <f t="shared" si="21"/>
        <v>3.3000000000000002E-2</v>
      </c>
      <c r="M87" s="13">
        <f t="shared" si="21"/>
        <v>3.3000000000000002E-2</v>
      </c>
      <c r="N87" s="13">
        <f t="shared" si="21"/>
        <v>3.3000000000000002E-2</v>
      </c>
      <c r="O87" s="13">
        <f t="shared" si="21"/>
        <v>3.3000000000000002E-2</v>
      </c>
      <c r="P87" s="13">
        <f t="shared" si="21"/>
        <v>3.3000000000000002E-2</v>
      </c>
      <c r="Q87" s="13">
        <f t="shared" si="21"/>
        <v>3.3000000000000002E-2</v>
      </c>
      <c r="R87" s="13">
        <f t="shared" si="21"/>
        <v>3.3000000000000002E-2</v>
      </c>
      <c r="S87" s="13">
        <f t="shared" si="21"/>
        <v>3.3000000000000002E-2</v>
      </c>
      <c r="T87" s="13">
        <f t="shared" si="21"/>
        <v>3.3000000000000002E-2</v>
      </c>
      <c r="U87" s="13">
        <f t="shared" si="21"/>
        <v>3.3000000000000002E-2</v>
      </c>
      <c r="V87" s="13">
        <f t="shared" si="21"/>
        <v>3.3000000000000002E-2</v>
      </c>
      <c r="W87" s="13">
        <f t="shared" si="21"/>
        <v>3.3000000000000002E-2</v>
      </c>
      <c r="X87" s="13">
        <f t="shared" si="21"/>
        <v>3.3000000000000002E-2</v>
      </c>
      <c r="Y87" s="13">
        <f t="shared" si="21"/>
        <v>3.3000000000000002E-2</v>
      </c>
      <c r="Z87" s="13">
        <f t="shared" si="21"/>
        <v>3.3000000000000002E-2</v>
      </c>
      <c r="AA87" s="13">
        <f t="shared" si="21"/>
        <v>3.3000000000000002E-2</v>
      </c>
      <c r="AB87" s="13">
        <f t="shared" si="21"/>
        <v>3.3000000000000002E-2</v>
      </c>
      <c r="AC87" s="13">
        <f t="shared" si="21"/>
        <v>3.3000000000000002E-2</v>
      </c>
      <c r="AD87" s="13">
        <f t="shared" si="21"/>
        <v>3.3000000000000002E-2</v>
      </c>
      <c r="AE87" s="13">
        <f t="shared" si="21"/>
        <v>3.3000000000000002E-2</v>
      </c>
      <c r="AF87" s="13">
        <f t="shared" si="21"/>
        <v>3.3000000000000002E-2</v>
      </c>
      <c r="AG87" s="13">
        <f t="shared" si="21"/>
        <v>3.3000000000000002E-2</v>
      </c>
      <c r="AH87" s="13">
        <f t="shared" si="21"/>
        <v>3.3000000000000002E-2</v>
      </c>
      <c r="AI87" s="13">
        <f t="shared" si="21"/>
        <v>3.3000000000000002E-2</v>
      </c>
      <c r="AJ87" s="13">
        <f t="shared" si="21"/>
        <v>3.3000000000000002E-2</v>
      </c>
      <c r="AK87" s="13">
        <f t="shared" si="21"/>
        <v>3.3000000000000002E-2</v>
      </c>
      <c r="AL87" s="13">
        <f t="shared" si="21"/>
        <v>3.3000000000000002E-2</v>
      </c>
      <c r="AM87" s="13">
        <f t="shared" si="21"/>
        <v>3.3000000000000002E-2</v>
      </c>
      <c r="AN87" s="13">
        <f t="shared" si="21"/>
        <v>3.3000000000000002E-2</v>
      </c>
      <c r="AO87" s="13">
        <f t="shared" si="21"/>
        <v>3.3000000000000002E-2</v>
      </c>
      <c r="AP87" s="13">
        <f t="shared" si="21"/>
        <v>3.3000000000000002E-2</v>
      </c>
      <c r="AQ87" s="13">
        <f t="shared" si="21"/>
        <v>3.3000000000000002E-2</v>
      </c>
      <c r="AR87" s="13">
        <f t="shared" si="21"/>
        <v>3.3000000000000002E-2</v>
      </c>
      <c r="AS87" s="13">
        <f t="shared" si="21"/>
        <v>3.3000000000000002E-2</v>
      </c>
      <c r="AT87" s="13">
        <f t="shared" si="21"/>
        <v>3.3000000000000002E-2</v>
      </c>
      <c r="AU87" s="13">
        <f t="shared" si="21"/>
        <v>3.3000000000000002E-2</v>
      </c>
      <c r="AV87" s="13">
        <f t="shared" si="21"/>
        <v>3.3000000000000002E-2</v>
      </c>
      <c r="AW87" s="13">
        <f t="shared" si="21"/>
        <v>3.3000000000000002E-2</v>
      </c>
      <c r="AX87" s="13">
        <f t="shared" si="21"/>
        <v>3.3000000000000002E-2</v>
      </c>
    </row>
    <row r="88" spans="1:50" x14ac:dyDescent="0.35">
      <c r="A88" s="1" t="s">
        <v>53</v>
      </c>
      <c r="B88" s="13">
        <f>IF(AND(B23&gt;=5,B23&lt;18,B26&lt;8,B25&gt;=6,B20&lt;2.5,B14&lt;0.25),0,IF(AND(B23&lt;5,B17&lt;0.25),0.014,IF(AND(B23&gt;=5,B23&lt;28,B26&lt;8,B25&lt;4,B28&lt;4.5),0.312,IF(AND(B23&lt;5,B17&gt;=0.25),0.322,IF(AND(B23&gt;=5,B23&lt;18,B26&lt;8,B25&gt;=6,B20&lt;2.5,B14&gt;=0.25),0.334,IF(AND(B23&gt;=28,B23&lt;53,B19&gt;=43,B14&lt;0.05,B27&lt;1),0.351,IF(AND(B23&gt;=5,B23&lt;18,B26&lt;8,B25&gt;=4,B25&lt;6,B20&lt;2.5),0.416,IF(AND(B23&gt;=5,B23&lt;28,B26&lt;8,B25&lt;4,B28&gt;=4.5),0.443,IF(AND(B23&gt;=28,B23&lt;53,B19&lt;43,B14&lt;0.05,B27&lt;1),0.517,IF(AND(B23&gt;=5,B23&lt;28,B26&lt;8,B25&gt;=8,B20&gt;=2.5),0.528,IF(AND(B23&gt;=18,B23&lt;28,B26&lt;8,B25&gt;=4,B20&lt;2.5),0.555,IF(AND(B23&gt;=5,B23&lt;28,B26&gt;=8,B16&gt;=0.25),0.581,IF(AND(B23&gt;=28,B23&lt;43,B20&lt;12.5,B14&gt;=0.3,B28&lt;5.5),0.619,IF(AND(B23&gt;=53,B23&lt;93,B24&lt;4,B16&lt;1.5,B18&gt;=35),0.625,IF(AND(B23&gt;=93,B23&lt;98,B24&lt;4,B16&lt;1.5),0.637,IF(AND(B23&gt;=53,B24&gt;=4,B19&lt;68,B20&gt;=12.5),0.685,IF(AND(B23&gt;=43,B23&lt;48,B20&lt;12.5,B14&gt;=0.3,B28&lt;5.5),0.713,IF(AND(B23&gt;=53,B23&lt;93,B24&lt;4,B25&lt;8,B16&lt;1.5,B19&lt;3,B18&lt;35),0.717,IF(AND(B23&gt;=53,B23&lt;93,B24&lt;4,B26&lt;2,B25&lt;8,B16&lt;1.5,B19&gt;=3,B19&lt;68,B18&lt;35),0.731,IF(AND(B23&gt;=5,B23&lt;28,B26&lt;8,B25&gt;=4,B25&lt;8,B20&gt;=2.5),0.76,IF(AND(B23&gt;=28,B23&lt;48,B20&lt;12.5,B14&gt;=0.3,B28&gt;=5.5),0.785,IF(AND(B23&gt;=53,B23&lt;58,B24&lt;4,B26&gt;=2,B25&lt;3,B16&lt;1.5,B19&gt;=3,B18&lt;35),0.785,IF(AND(B23&gt;=48,B23&lt;53,B14&gt;=0.3,B22&lt;3),0.794,IF(AND(B23&gt;=28,B23&lt;53,B14&lt;0.05,B27&gt;=1),0.821,IF(AND(B23&gt;=53,B23&lt;93,B24&lt;4,B26&gt;=2,B25&gt;=3,B25&lt;8,B16&lt;1.5,B19&gt;=3,B18&lt;0.25),0.828,IF(AND(B23&gt;=53,B23&lt;93,B24&lt;4,B26&lt;2,B25&lt;8,B16&lt;1.5,B19&gt;=68,B18&lt;35),0.881,IF(AND(B23&gt;=5,B23&lt;28,B26&gt;=8,B16&lt;0.25),0.886,IF(AND(B23&gt;=53,B23&lt;93,B24&lt;4,B26&gt;=2,B25&gt;=3,B25&lt;8,B16&lt;1.5,B19&gt;=3,B18&gt;=0.25,B18&lt;35),0.912,IF(AND(B23&gt;=53,B23&lt;93,B24&lt;4,B25&gt;=8,B16&lt;1.5,B18&lt;35),0.95,IF(AND(B23&gt;=58,B23&lt;93,B24&lt;4,B26&gt;=2,B25&lt;3,B16&lt;1.5,B19&gt;=3,B18&lt;35),0.955,IF(AND(B23&gt;=53,B23&lt;98,B24&lt;4,B16&gt;=1.5,B18&lt;4.5),0.984,IF(AND(B23&gt;=28,B23&lt;53,B14&gt;=0.05,B14&lt;0.3),1.077,IF(AND(B23&gt;=48,B23&lt;53,B14&gt;=0.3,B22&gt;=3),1.099,IF(AND(B23&gt;=28,B23&lt;48,B20&gt;=12.5,B14&gt;=0.3),1.107,IF(AND(B23&gt;=53,B24&gt;=4,B19&lt;68,B20&gt;=1.5,B20&lt;12.5,B21&lt;13),1.107,IF(AND(B23&gt;=53,B23&lt;98,B24&lt;4,B16&gt;=1.5,B18&gt;=4.5,B18&lt;7.5),1.203,IF(AND(B23&gt;=53,B24&gt;=4,B19&lt;68,B20&gt;=1.5,B20&lt;12.5,B21&gt;=13),1.236,IF(AND(B23&gt;=98,B24&lt;4,B17&gt;=0.25),1.246,IF(AND(B23&gt;=53,B24&gt;=4,B19&gt;=68),1.406,IF(AND(B23&gt;=53,B23&lt;98,B24&lt;4,B16&gt;=1.5,B18&gt;=7.5),1.413,IF(AND(B23&gt;=98,B24&lt;4,B17&lt;0.25),1.571,IF(AND(B23&gt;=53,B24&gt;=4,B19&lt;68,B20&lt;1.5),1.571,""))))))))))))))))))))))))))))))))))))))))))</f>
        <v>0.88100000000000001</v>
      </c>
      <c r="C88" s="13">
        <f t="shared" ref="C88:AX88" si="22">IF(AND(C23&gt;=5,C23&lt;18,C26&lt;8,C25&gt;=6,C20&lt;2.5,C14&lt;0.25),0,IF(AND(C23&lt;5,C17&lt;0.25),0.014,IF(AND(C23&gt;=5,C23&lt;28,C26&lt;8,C25&lt;4,C28&lt;4.5),0.312,IF(AND(C23&lt;5,C17&gt;=0.25),0.322,IF(AND(C23&gt;=5,C23&lt;18,C26&lt;8,C25&gt;=6,C20&lt;2.5,C14&gt;=0.25),0.334,IF(AND(C23&gt;=28,C23&lt;53,C19&gt;=43,C14&lt;0.05,C27&lt;1),0.351,IF(AND(C23&gt;=5,C23&lt;18,C26&lt;8,C25&gt;=4,C25&lt;6,C20&lt;2.5),0.416,IF(AND(C23&gt;=5,C23&lt;28,C26&lt;8,C25&lt;4,C28&gt;=4.5),0.443,IF(AND(C23&gt;=28,C23&lt;53,C19&lt;43,C14&lt;0.05,C27&lt;1),0.517,IF(AND(C23&gt;=5,C23&lt;28,C26&lt;8,C25&gt;=8,C20&gt;=2.5),0.528,IF(AND(C23&gt;=18,C23&lt;28,C26&lt;8,C25&gt;=4,C20&lt;2.5),0.555,IF(AND(C23&gt;=5,C23&lt;28,C26&gt;=8,C16&gt;=0.25),0.581,IF(AND(C23&gt;=28,C23&lt;43,C20&lt;12.5,C14&gt;=0.3,C28&lt;5.5),0.619,IF(AND(C23&gt;=53,C23&lt;93,C24&lt;4,C16&lt;1.5,C18&gt;=35),0.625,IF(AND(C23&gt;=93,C23&lt;98,C24&lt;4,C16&lt;1.5),0.637,IF(AND(C23&gt;=53,C24&gt;=4,C19&lt;68,C20&gt;=12.5),0.685,IF(AND(C23&gt;=43,C23&lt;48,C20&lt;12.5,C14&gt;=0.3,C28&lt;5.5),0.713,IF(AND(C23&gt;=53,C23&lt;93,C24&lt;4,C25&lt;8,C16&lt;1.5,C19&lt;3,C18&lt;35),0.717,IF(AND(C23&gt;=53,C23&lt;93,C24&lt;4,C26&lt;2,C25&lt;8,C16&lt;1.5,C19&gt;=3,C19&lt;68,C18&lt;35),0.731,IF(AND(C23&gt;=5,C23&lt;28,C26&lt;8,C25&gt;=4,C25&lt;8,C20&gt;=2.5),0.76,IF(AND(C23&gt;=28,C23&lt;48,C20&lt;12.5,C14&gt;=0.3,C28&gt;=5.5),0.785,IF(AND(C23&gt;=53,C23&lt;58,C24&lt;4,C26&gt;=2,C25&lt;3,C16&lt;1.5,C19&gt;=3,C18&lt;35),0.785,IF(AND(C23&gt;=48,C23&lt;53,C14&gt;=0.3,C22&lt;3),0.794,IF(AND(C23&gt;=28,C23&lt;53,C14&lt;0.05,C27&gt;=1),0.821,IF(AND(C23&gt;=53,C23&lt;93,C24&lt;4,C26&gt;=2,C25&gt;=3,C25&lt;8,C16&lt;1.5,C19&gt;=3,C18&lt;0.25),0.828,IF(AND(C23&gt;=53,C23&lt;93,C24&lt;4,C26&lt;2,C25&lt;8,C16&lt;1.5,C19&gt;=68,C18&lt;35),0.881,IF(AND(C23&gt;=5,C23&lt;28,C26&gt;=8,C16&lt;0.25),0.886,IF(AND(C23&gt;=53,C23&lt;93,C24&lt;4,C26&gt;=2,C25&gt;=3,C25&lt;8,C16&lt;1.5,C19&gt;=3,C18&gt;=0.25,C18&lt;35),0.912,IF(AND(C23&gt;=53,C23&lt;93,C24&lt;4,C25&gt;=8,C16&lt;1.5,C18&lt;35),0.95,IF(AND(C23&gt;=58,C23&lt;93,C24&lt;4,C26&gt;=2,C25&lt;3,C16&lt;1.5,C19&gt;=3,C18&lt;35),0.955,IF(AND(C23&gt;=53,C23&lt;98,C24&lt;4,C16&gt;=1.5,C18&lt;4.5),0.984,IF(AND(C23&gt;=28,C23&lt;53,C14&gt;=0.05,C14&lt;0.3),1.077,IF(AND(C23&gt;=48,C23&lt;53,C14&gt;=0.3,C22&gt;=3),1.099,IF(AND(C23&gt;=28,C23&lt;48,C20&gt;=12.5,C14&gt;=0.3),1.107,IF(AND(C23&gt;=53,C24&gt;=4,C19&lt;68,C20&gt;=1.5,C20&lt;12.5,C21&lt;13),1.107,IF(AND(C23&gt;=53,C23&lt;98,C24&lt;4,C16&gt;=1.5,C18&gt;=4.5,C18&lt;7.5),1.203,IF(AND(C23&gt;=53,C24&gt;=4,C19&lt;68,C20&gt;=1.5,C20&lt;12.5,C21&gt;=13),1.236,IF(AND(C23&gt;=98,C24&lt;4,C17&gt;=0.25),1.246,IF(AND(C23&gt;=53,C24&gt;=4,C19&gt;=68),1.406,IF(AND(C23&gt;=53,C23&lt;98,C24&lt;4,C16&gt;=1.5,C18&gt;=7.5),1.413,IF(AND(C23&gt;=98,C24&lt;4,C17&lt;0.25),1.571,IF(AND(C23&gt;=53,C24&gt;=4,C19&lt;68,C20&lt;1.5),1.571,""))))))))))))))))))))))))))))))))))))))))))</f>
        <v>0.312</v>
      </c>
      <c r="D88" s="13">
        <f t="shared" si="22"/>
        <v>1.077</v>
      </c>
      <c r="E88" s="13">
        <f t="shared" si="22"/>
        <v>1.077</v>
      </c>
      <c r="F88" s="13">
        <f t="shared" si="22"/>
        <v>0.61899999999999999</v>
      </c>
      <c r="G88" s="13">
        <f t="shared" si="22"/>
        <v>0.58099999999999996</v>
      </c>
      <c r="H88" s="13">
        <f t="shared" si="22"/>
        <v>0.78500000000000003</v>
      </c>
      <c r="I88" s="13">
        <f t="shared" si="22"/>
        <v>0.91200000000000003</v>
      </c>
      <c r="J88" s="13">
        <f t="shared" si="22"/>
        <v>0.91200000000000003</v>
      </c>
      <c r="K88" s="13">
        <f t="shared" si="22"/>
        <v>1.4E-2</v>
      </c>
      <c r="L88" s="13">
        <f t="shared" si="22"/>
        <v>1.4E-2</v>
      </c>
      <c r="M88" s="13">
        <f t="shared" si="22"/>
        <v>1.4E-2</v>
      </c>
      <c r="N88" s="13">
        <f t="shared" si="22"/>
        <v>1.4E-2</v>
      </c>
      <c r="O88" s="13">
        <f t="shared" si="22"/>
        <v>1.4E-2</v>
      </c>
      <c r="P88" s="13">
        <f t="shared" si="22"/>
        <v>1.4E-2</v>
      </c>
      <c r="Q88" s="13">
        <f t="shared" si="22"/>
        <v>1.4E-2</v>
      </c>
      <c r="R88" s="13">
        <f t="shared" si="22"/>
        <v>1.4E-2</v>
      </c>
      <c r="S88" s="13">
        <f t="shared" si="22"/>
        <v>1.4E-2</v>
      </c>
      <c r="T88" s="13">
        <f t="shared" si="22"/>
        <v>1.4E-2</v>
      </c>
      <c r="U88" s="13">
        <f t="shared" si="22"/>
        <v>1.4E-2</v>
      </c>
      <c r="V88" s="13">
        <f t="shared" si="22"/>
        <v>1.4E-2</v>
      </c>
      <c r="W88" s="13">
        <f t="shared" si="22"/>
        <v>1.4E-2</v>
      </c>
      <c r="X88" s="13">
        <f t="shared" si="22"/>
        <v>1.4E-2</v>
      </c>
      <c r="Y88" s="13">
        <f t="shared" si="22"/>
        <v>1.4E-2</v>
      </c>
      <c r="Z88" s="13">
        <f t="shared" si="22"/>
        <v>1.4E-2</v>
      </c>
      <c r="AA88" s="13">
        <f t="shared" si="22"/>
        <v>1.4E-2</v>
      </c>
      <c r="AB88" s="13">
        <f t="shared" si="22"/>
        <v>1.4E-2</v>
      </c>
      <c r="AC88" s="13">
        <f t="shared" si="22"/>
        <v>1.4E-2</v>
      </c>
      <c r="AD88" s="13">
        <f t="shared" si="22"/>
        <v>1.4E-2</v>
      </c>
      <c r="AE88" s="13">
        <f t="shared" si="22"/>
        <v>1.4E-2</v>
      </c>
      <c r="AF88" s="13">
        <f t="shared" si="22"/>
        <v>1.4E-2</v>
      </c>
      <c r="AG88" s="13">
        <f t="shared" si="22"/>
        <v>1.4E-2</v>
      </c>
      <c r="AH88" s="13">
        <f t="shared" si="22"/>
        <v>1.4E-2</v>
      </c>
      <c r="AI88" s="13">
        <f t="shared" si="22"/>
        <v>1.4E-2</v>
      </c>
      <c r="AJ88" s="13">
        <f t="shared" si="22"/>
        <v>1.4E-2</v>
      </c>
      <c r="AK88" s="13">
        <f t="shared" si="22"/>
        <v>1.4E-2</v>
      </c>
      <c r="AL88" s="13">
        <f t="shared" si="22"/>
        <v>1.4E-2</v>
      </c>
      <c r="AM88" s="13">
        <f t="shared" si="22"/>
        <v>1.4E-2</v>
      </c>
      <c r="AN88" s="13">
        <f t="shared" si="22"/>
        <v>1.4E-2</v>
      </c>
      <c r="AO88" s="13">
        <f t="shared" si="22"/>
        <v>1.4E-2</v>
      </c>
      <c r="AP88" s="13">
        <f t="shared" si="22"/>
        <v>1.4E-2</v>
      </c>
      <c r="AQ88" s="13">
        <f t="shared" si="22"/>
        <v>1.4E-2</v>
      </c>
      <c r="AR88" s="13">
        <f t="shared" si="22"/>
        <v>1.4E-2</v>
      </c>
      <c r="AS88" s="13">
        <f t="shared" si="22"/>
        <v>1.4E-2</v>
      </c>
      <c r="AT88" s="13">
        <f t="shared" si="22"/>
        <v>1.4E-2</v>
      </c>
      <c r="AU88" s="13">
        <f t="shared" si="22"/>
        <v>1.4E-2</v>
      </c>
      <c r="AV88" s="13">
        <f t="shared" si="22"/>
        <v>1.4E-2</v>
      </c>
      <c r="AW88" s="13">
        <f t="shared" si="22"/>
        <v>1.4E-2</v>
      </c>
      <c r="AX88" s="13">
        <f t="shared" si="22"/>
        <v>1.4E-2</v>
      </c>
    </row>
    <row r="89" spans="1:50" x14ac:dyDescent="0.35">
      <c r="A89" s="1" t="s">
        <v>54</v>
      </c>
      <c r="B89" s="13">
        <f>IF(AND(B23&lt;8,B25&lt;1),0,IF(AND(B23&lt;8,B22&lt;0.5,B19&gt;=4.5,B25&gt;=1),0.11,IF(AND(B23&gt;=83,B14&lt;0.25,B20&gt;=7.5),0.23,IF(AND(B23&lt;8,B22&lt;0.5,B19&lt;4.5,B25&gt;=1),0.27,IF(AND(B23&gt;=8,B23&lt;33,B26&lt;14,B19&gt;=5.5,B17&lt;0.75,B20&lt;0.5),0.31,IF(AND(B23&gt;=8,B23&lt;33,B26&lt;14,B22&gt;=4,B19&lt;5.5,B17&lt;0.75),0.32,IF(AND(B23&gt;=8,B23&lt;33,B26&lt;14,B22&gt;=0.5,B19&gt;=5.5,B17&lt;0.75,B20&gt;=0.5),0.37,IF(AND(B23&gt;=33,B23&lt;83,B26&lt;1,B19&lt;57.5),0.37,IF(AND(B23&gt;=8,B23&lt;33,B26&lt;14,B28&gt;=2.5,B17&gt;=0.75,B24&gt;=3),0.38,IF(AND(B23&gt;=8,B23&lt;25,B26&lt;8,B22&gt;=0.25,B22&lt;4,B19&lt;5.5,B17&lt;0.75),0.42,IF(AND(B23&gt;=8,B23&lt;33,B26&gt;=14,B19&gt;=17.5),0.46,IF(AND(B23&gt;=8,B23&lt;33,B26&lt;14,B22&lt;0.5,B19&gt;=5.5,B17&lt;0.75,B20&gt;=0.5),0.49,IF(AND(B23&gt;=33,B23&lt;83,B26&gt;=1,B22&lt;5.5,B19&lt;17.5,B28&lt;25,B21&gt;=23),0.5,IF(AND(B23&gt;=25,B23&lt;33,B26&lt;8,B22&gt;=0.25,B22&lt;4,B19&lt;5.5,B17&lt;0.75),0.54,IF(AND(B23&gt;=8,B23&lt;33,B26&lt;14,B17&gt;=0.75,B24&lt;3,B18&lt;0.5),0.55,IF(AND(B23&gt;=8,B23&lt;33,B26&lt;8,B22&lt;0.25,B19&lt;5.5,B17&lt;0.75),0.58,IF(AND(B23&lt;8,B22&gt;=0.5,B25&gt;=1),0.58,IF(AND(B23&gt;=33,B23&lt;83,B26&gt;=1,B22&lt;5.5,B19&lt;17.5,B28&lt;25,B24&lt;6,B21&lt;23,B16&lt;0.5),0.64,IF(AND(B23&gt;=8,B23&lt;33,B26&lt;14,B28&lt;2.5,B17&gt;=0.75,B24&gt;=3),0.64,IF(AND(B23&gt;=33,B23&lt;83,B26&lt;1,B19&gt;=57.5,B14&lt;0.25),0.64,IF(AND(B23&gt;=83,B14&lt;0.25,B20&lt;7.5),0.66,IF(AND(B23&gt;=33,B23&lt;83,B26&gt;=1,B22&gt;=2.5,B22&lt;5.5,B19&gt;=17.5,B28&lt;8,B25&lt;4),0.68,IF(AND(B23&gt;=83,B23&lt;98,B22&gt;=25,B14&gt;=0.25,B14&lt;6),0.68,IF(AND(B23&gt;=8,B23&lt;33,B26&gt;=8,B26&lt;14,B22&lt;4,B19&lt;5.5,B17&lt;0.75),0.72,IF(AND(B23&gt;=33,B23&lt;83,B26&gt;=1,B22&lt;5.5,B19&gt;=17.5,B28&gt;=8,B28&lt;25),0.73,IF(AND(B23&gt;=33,B23&lt;83,B26&gt;=1,B22&lt;5.5,B19&gt;=22.5,B19&lt;34,B28&lt;8,B17&gt;=0.05,B25&gt;=4),0.73,IF(AND(B23&gt;=8,B23&lt;33,B26&lt;14,B17&gt;=0.75,B24&lt;3,B18&gt;=0.5),0.74,IF(AND(B23&gt;=33,B23&lt;63,B26&gt;=1,B22&lt;2.5,B19&gt;=17.5,B19&lt;57.5,B28&lt;8,B25&lt;4),0.75,IF(AND(B23&gt;=33,B23&lt;83,B26&gt;=1,B22&lt;5.5,B19&lt;17.5,B28&lt;25,B24&lt;6,B21&lt;23,B16&gt;=0.5),0.76,IF(AND(B23&gt;=33,B23&lt;83,B26&gt;=1,B22&lt;5.5,B19&gt;=34,B28&lt;8,B17&gt;=0.05,B25&gt;=4,B20&gt;=3),0.78,IF(AND(B23&gt;=33,B23&lt;83,B26&gt;=1,B22&gt;=5.5,B28&lt;5.5,B25&gt;=4),0.8,IF(AND(B23&gt;=33,B23&lt;83,B26&gt;=1,B22&lt;5.5,B19&gt;=17.5,B28&lt;0.5,B17&lt;0.05,B25&gt;=4),0.85,IF(AND(B23&gt;=8,B23&lt;33,B26&gt;=14,B19&lt;17.5),0.87,IF(AND(B23&gt;=33,B23&lt;83,B26&lt;1,B19&gt;=57.5,B14&gt;=0.25),0.87,IF(AND(B23&gt;=33,B23&lt;83,B26&gt;=1,B22&lt;5.5,B19&lt;17.5,B28&lt;25,B24&gt;=6,B21&lt;23),0.87,IF(AND(B23&gt;=33,B23&lt;63,B26&gt;=1,B22&lt;2.5,B19&gt;=57.5,B28&lt;8,B25&lt;4),0.89,IF(AND(B23&gt;=63,B23&lt;83,B26&gt;=1,B22&lt;2.5,B19&gt;=17.5,B28&lt;8,B25&lt;4),0.92,IF(AND(B23&gt;=33,B23&lt;83,B26&gt;=1,B22&lt;5.5,B19&gt;=34,B28&lt;8,B17&gt;=0.05,B25&gt;=4,B20&lt;3),0.93,IF(AND(B23&gt;=33,B23&lt;83,B26&gt;=1,B22&gt;=5.5,B28&lt;5.5,B25&lt;4),0.94,IF(AND(B23&gt;=33,B23&lt;83,B26&gt;=1,B22&lt;5.5,B19&gt;=17.5,B28&gt;=0.5,B28&lt;8,B17&lt;0.05,B25&gt;=4),0.97,IF(AND(B23&gt;=83,B23&lt;98,B22&gt;=25,B14&gt;=6),0.98,IF(AND(B23&gt;=33,B23&lt;83,B26&gt;=1,B22&lt;5.5,B19&gt;=17.5,B19&lt;22.5,B28&lt;8,B17&gt;=0.05,B25&gt;=4),0.99,IF(AND(B23&gt;=33,B23&lt;83,B26&gt;=1,B22&gt;=5.5,B28&gt;=5.5,B28&lt;25),1.09,IF(AND(B23&gt;=83,B23&lt;98,B26&lt;14,B22&lt;25,B14&gt;=0.25),1.1,IF(AND(B23&gt;=98,B26&lt;5,B14&gt;=0.25),1.17,IF(AND(B23&gt;=83,B23&lt;98,B26&gt;=14,B22&lt;25,B14&gt;=0.25),1.22,IF(AND(B23&gt;=33,B23&lt;83,B26&gt;=1,B28&gt;=25),1.25,IF(AND(B23&gt;=98,B26&gt;=5,B14&gt;=0.25),1.39,""))))))))))))))))))))))))))))))))))))))))))))))))</f>
        <v>0.64</v>
      </c>
      <c r="C89" s="13">
        <f t="shared" ref="C89:AX89" si="23">IF(AND(C23&lt;8,C25&lt;1),0,IF(AND(C23&lt;8,C22&lt;0.5,C19&gt;=4.5,C25&gt;=1),0.11,IF(AND(C23&gt;=83,C14&lt;0.25,C20&gt;=7.5),0.23,IF(AND(C23&lt;8,C22&lt;0.5,C19&lt;4.5,C25&gt;=1),0.27,IF(AND(C23&gt;=8,C23&lt;33,C26&lt;14,C19&gt;=5.5,C17&lt;0.75,C20&lt;0.5),0.31,IF(AND(C23&gt;=8,C23&lt;33,C26&lt;14,C22&gt;=4,C19&lt;5.5,C17&lt;0.75),0.32,IF(AND(C23&gt;=8,C23&lt;33,C26&lt;14,C22&gt;=0.5,C19&gt;=5.5,C17&lt;0.75,C20&gt;=0.5),0.37,IF(AND(C23&gt;=33,C23&lt;83,C26&lt;1,C19&lt;57.5),0.37,IF(AND(C23&gt;=8,C23&lt;33,C26&lt;14,C28&gt;=2.5,C17&gt;=0.75,C24&gt;=3),0.38,IF(AND(C23&gt;=8,C23&lt;25,C26&lt;8,C22&gt;=0.25,C22&lt;4,C19&lt;5.5,C17&lt;0.75),0.42,IF(AND(C23&gt;=8,C23&lt;33,C26&gt;=14,C19&gt;=17.5),0.46,IF(AND(C23&gt;=8,C23&lt;33,C26&lt;14,C22&lt;0.5,C19&gt;=5.5,C17&lt;0.75,C20&gt;=0.5),0.49,IF(AND(C23&gt;=33,C23&lt;83,C26&gt;=1,C22&lt;5.5,C19&lt;17.5,C28&lt;25,C21&gt;=23),0.5,IF(AND(C23&gt;=25,C23&lt;33,C26&lt;8,C22&gt;=0.25,C22&lt;4,C19&lt;5.5,C17&lt;0.75),0.54,IF(AND(C23&gt;=8,C23&lt;33,C26&lt;14,C17&gt;=0.75,C24&lt;3,C18&lt;0.5),0.55,IF(AND(C23&gt;=8,C23&lt;33,C26&lt;8,C22&lt;0.25,C19&lt;5.5,C17&lt;0.75),0.58,IF(AND(C23&lt;8,C22&gt;=0.5,C25&gt;=1),0.58,IF(AND(C23&gt;=33,C23&lt;83,C26&gt;=1,C22&lt;5.5,C19&lt;17.5,C28&lt;25,C24&lt;6,C21&lt;23,C16&lt;0.5),0.64,IF(AND(C23&gt;=8,C23&lt;33,C26&lt;14,C28&lt;2.5,C17&gt;=0.75,C24&gt;=3),0.64,IF(AND(C23&gt;=33,C23&lt;83,C26&lt;1,C19&gt;=57.5,C14&lt;0.25),0.64,IF(AND(C23&gt;=83,C14&lt;0.25,C20&lt;7.5),0.66,IF(AND(C23&gt;=33,C23&lt;83,C26&gt;=1,C22&gt;=2.5,C22&lt;5.5,C19&gt;=17.5,C28&lt;8,C25&lt;4),0.68,IF(AND(C23&gt;=83,C23&lt;98,C22&gt;=25,C14&gt;=0.25,C14&lt;6),0.68,IF(AND(C23&gt;=8,C23&lt;33,C26&gt;=8,C26&lt;14,C22&lt;4,C19&lt;5.5,C17&lt;0.75),0.72,IF(AND(C23&gt;=33,C23&lt;83,C26&gt;=1,C22&lt;5.5,C19&gt;=17.5,C28&gt;=8,C28&lt;25),0.73,IF(AND(C23&gt;=33,C23&lt;83,C26&gt;=1,C22&lt;5.5,C19&gt;=22.5,C19&lt;34,C28&lt;8,C17&gt;=0.05,C25&gt;=4),0.73,IF(AND(C23&gt;=8,C23&lt;33,C26&lt;14,C17&gt;=0.75,C24&lt;3,C18&gt;=0.5),0.74,IF(AND(C23&gt;=33,C23&lt;63,C26&gt;=1,C22&lt;2.5,C19&gt;=17.5,C19&lt;57.5,C28&lt;8,C25&lt;4),0.75,IF(AND(C23&gt;=33,C23&lt;83,C26&gt;=1,C22&lt;5.5,C19&lt;17.5,C28&lt;25,C24&lt;6,C21&lt;23,C16&gt;=0.5),0.76,IF(AND(C23&gt;=33,C23&lt;83,C26&gt;=1,C22&lt;5.5,C19&gt;=34,C28&lt;8,C17&gt;=0.05,C25&gt;=4,C20&gt;=3),0.78,IF(AND(C23&gt;=33,C23&lt;83,C26&gt;=1,C22&gt;=5.5,C28&lt;5.5,C25&gt;=4),0.8,IF(AND(C23&gt;=33,C23&lt;83,C26&gt;=1,C22&lt;5.5,C19&gt;=17.5,C28&lt;0.5,C17&lt;0.05,C25&gt;=4),0.85,IF(AND(C23&gt;=8,C23&lt;33,C26&gt;=14,C19&lt;17.5),0.87,IF(AND(C23&gt;=33,C23&lt;83,C26&lt;1,C19&gt;=57.5,C14&gt;=0.25),0.87,IF(AND(C23&gt;=33,C23&lt;83,C26&gt;=1,C22&lt;5.5,C19&lt;17.5,C28&lt;25,C24&gt;=6,C21&lt;23),0.87,IF(AND(C23&gt;=33,C23&lt;63,C26&gt;=1,C22&lt;2.5,C19&gt;=57.5,C28&lt;8,C25&lt;4),0.89,IF(AND(C23&gt;=63,C23&lt;83,C26&gt;=1,C22&lt;2.5,C19&gt;=17.5,C28&lt;8,C25&lt;4),0.92,IF(AND(C23&gt;=33,C23&lt;83,C26&gt;=1,C22&lt;5.5,C19&gt;=34,C28&lt;8,C17&gt;=0.05,C25&gt;=4,C20&lt;3),0.93,IF(AND(C23&gt;=33,C23&lt;83,C26&gt;=1,C22&gt;=5.5,C28&lt;5.5,C25&lt;4),0.94,IF(AND(C23&gt;=33,C23&lt;83,C26&gt;=1,C22&lt;5.5,C19&gt;=17.5,C28&gt;=0.5,C28&lt;8,C17&lt;0.05,C25&gt;=4),0.97,IF(AND(C23&gt;=83,C23&lt;98,C22&gt;=25,C14&gt;=6),0.98,IF(AND(C23&gt;=33,C23&lt;83,C26&gt;=1,C22&lt;5.5,C19&gt;=17.5,C19&lt;22.5,C28&lt;8,C17&gt;=0.05,C25&gt;=4),0.99,IF(AND(C23&gt;=33,C23&lt;83,C26&gt;=1,C22&gt;=5.5,C28&gt;=5.5,C28&lt;25),1.09,IF(AND(C23&gt;=83,C23&lt;98,C26&lt;14,C22&lt;25,C14&gt;=0.25),1.1,IF(AND(C23&gt;=98,C26&lt;5,C14&gt;=0.25),1.17,IF(AND(C23&gt;=83,C23&lt;98,C26&gt;=14,C22&lt;25,C14&gt;=0.25),1.22,IF(AND(C23&gt;=33,C23&lt;83,C26&gt;=1,C28&gt;=25),1.25,IF(AND(C23&gt;=98,C26&gt;=5,C14&gt;=0.25),1.39,""))))))))))))))))))))))))))))))))))))))))))))))))</f>
        <v>0.31</v>
      </c>
      <c r="D89" s="13">
        <f t="shared" si="23"/>
        <v>0.93</v>
      </c>
      <c r="E89" s="13">
        <f t="shared" si="23"/>
        <v>0.97</v>
      </c>
      <c r="F89" s="13">
        <f t="shared" si="23"/>
        <v>0.73</v>
      </c>
      <c r="G89" s="13">
        <f t="shared" si="23"/>
        <v>0.87</v>
      </c>
      <c r="H89" s="13">
        <f t="shared" si="23"/>
        <v>0.73</v>
      </c>
      <c r="I89" s="13">
        <f t="shared" si="23"/>
        <v>0.93</v>
      </c>
      <c r="J89" s="13">
        <f t="shared" si="23"/>
        <v>1.25</v>
      </c>
      <c r="K89" s="13">
        <f t="shared" si="23"/>
        <v>0</v>
      </c>
      <c r="L89" s="13">
        <f t="shared" si="23"/>
        <v>0</v>
      </c>
      <c r="M89" s="13">
        <f t="shared" si="23"/>
        <v>0</v>
      </c>
      <c r="N89" s="13">
        <f t="shared" si="23"/>
        <v>0</v>
      </c>
      <c r="O89" s="13">
        <f t="shared" si="23"/>
        <v>0</v>
      </c>
      <c r="P89" s="13">
        <f t="shared" si="23"/>
        <v>0</v>
      </c>
      <c r="Q89" s="13">
        <f t="shared" si="23"/>
        <v>0</v>
      </c>
      <c r="R89" s="13">
        <f t="shared" si="23"/>
        <v>0</v>
      </c>
      <c r="S89" s="13">
        <f t="shared" si="23"/>
        <v>0</v>
      </c>
      <c r="T89" s="13">
        <f t="shared" si="23"/>
        <v>0</v>
      </c>
      <c r="U89" s="13">
        <f t="shared" si="23"/>
        <v>0</v>
      </c>
      <c r="V89" s="13">
        <f t="shared" si="23"/>
        <v>0</v>
      </c>
      <c r="W89" s="13">
        <f t="shared" si="23"/>
        <v>0</v>
      </c>
      <c r="X89" s="13">
        <f t="shared" si="23"/>
        <v>0</v>
      </c>
      <c r="Y89" s="13">
        <f t="shared" si="23"/>
        <v>0</v>
      </c>
      <c r="Z89" s="13">
        <f t="shared" si="23"/>
        <v>0</v>
      </c>
      <c r="AA89" s="13">
        <f t="shared" si="23"/>
        <v>0</v>
      </c>
      <c r="AB89" s="13">
        <f t="shared" si="23"/>
        <v>0</v>
      </c>
      <c r="AC89" s="13">
        <f t="shared" si="23"/>
        <v>0</v>
      </c>
      <c r="AD89" s="13">
        <f t="shared" si="23"/>
        <v>0</v>
      </c>
      <c r="AE89" s="13">
        <f t="shared" si="23"/>
        <v>0</v>
      </c>
      <c r="AF89" s="13">
        <f t="shared" si="23"/>
        <v>0</v>
      </c>
      <c r="AG89" s="13">
        <f t="shared" si="23"/>
        <v>0</v>
      </c>
      <c r="AH89" s="13">
        <f t="shared" si="23"/>
        <v>0</v>
      </c>
      <c r="AI89" s="13">
        <f t="shared" si="23"/>
        <v>0</v>
      </c>
      <c r="AJ89" s="13">
        <f t="shared" si="23"/>
        <v>0</v>
      </c>
      <c r="AK89" s="13">
        <f t="shared" si="23"/>
        <v>0</v>
      </c>
      <c r="AL89" s="13">
        <f t="shared" si="23"/>
        <v>0</v>
      </c>
      <c r="AM89" s="13">
        <f t="shared" si="23"/>
        <v>0</v>
      </c>
      <c r="AN89" s="13">
        <f t="shared" si="23"/>
        <v>0</v>
      </c>
      <c r="AO89" s="13">
        <f t="shared" si="23"/>
        <v>0</v>
      </c>
      <c r="AP89" s="13">
        <f t="shared" si="23"/>
        <v>0</v>
      </c>
      <c r="AQ89" s="13">
        <f t="shared" si="23"/>
        <v>0</v>
      </c>
      <c r="AR89" s="13">
        <f t="shared" si="23"/>
        <v>0</v>
      </c>
      <c r="AS89" s="13">
        <f t="shared" si="23"/>
        <v>0</v>
      </c>
      <c r="AT89" s="13">
        <f t="shared" si="23"/>
        <v>0</v>
      </c>
      <c r="AU89" s="13">
        <f t="shared" si="23"/>
        <v>0</v>
      </c>
      <c r="AV89" s="13">
        <f t="shared" si="23"/>
        <v>0</v>
      </c>
      <c r="AW89" s="13">
        <f t="shared" si="23"/>
        <v>0</v>
      </c>
      <c r="AX89" s="13">
        <f t="shared" si="23"/>
        <v>0</v>
      </c>
    </row>
    <row r="90" spans="1:50" x14ac:dyDescent="0.35">
      <c r="A90" s="1" t="s">
        <v>55</v>
      </c>
      <c r="B90" s="13">
        <f>IF(AND(B23&gt;=4,B23&lt;33,B19&lt;2,B20&lt;2.5,B14&lt;0.25),0,IF(AND(B23&lt;4),0.038,IF(AND(B23&gt;=4,B23&lt;33,B19&gt;=2,B19&lt;17.5,B20&lt;2.5,B25&lt;5,B14&lt;0.25),0.237,IF(AND(B23&gt;=4,B23&lt;10,B21&lt;8.5,B19&gt;=3.5,B20&lt;2.5,B25&lt;4,B14&gt;=0.25),0.269,IF(AND(B23&gt;=4,B23&lt;33,B21&lt;1.5,B20&lt;2.5,B26&lt;2,B25&gt;=4,B14&gt;=0.25),0.322,IF(AND(B23&gt;=4,B23&lt;33,B19&lt;17.5,B20&gt;=2.5,B26&gt;=12),0.322,IF(AND(B23&gt;=10,B23&lt;33,B21&lt;8.5,B20&lt;2.5,B25&lt;4,B14&gt;=11.5),0.336,IF(AND(B23&gt;=4,B23&lt;33,B21&gt;=1.5,B21&lt;8.5,B19&lt;7.5,B20&lt;2.5,B26&lt;7,B25&gt;=4,B14&gt;=0.25),0.357,IF(AND(B23&gt;=4,B23&lt;33,B19&gt;=17.5,B20&lt;2.5,B25&lt;5,B14&lt;0.25),0.358,IF(AND(B23&gt;=33,B23&lt;53,B19&gt;=37.5,B24&lt;4),0.423,IF(AND(B23&gt;=4,B23&lt;33,B19&gt;=2,B20&lt;2.5,B25&gt;=5,B14&lt;0.25),0.44,IF(AND(B23&gt;=4,B23&lt;10,B21&lt;8.5,B19&lt;3.5,B20&lt;2.5,B25&lt;4,B14&gt;=0.25),0.445,IF(AND(B23&gt;=4,B23&lt;33,B21&lt;0.5,B19&lt;5,B20&gt;=2.5,B26&lt;12),0.447,IF(AND(B23&gt;=4,B23&lt;33,B21&gt;=8.5,B20&lt;2.5,B14&gt;=0.25,B16&lt;0.25),0.464,IF(AND(B23&gt;=10,B23&lt;33,B21&lt;8.5,B20&lt;2.5,B25&lt;4,B14&gt;=0.25,B14&lt;11.5),0.481,IF(AND(B23&gt;=4,B23&lt;33,B21&gt;=1.5,B21&lt;8.5,B19&gt;=7.5,B20&lt;2.5,B26&lt;7,B25&gt;=4,B14&gt;=0.25),0.512,IF(AND(B23&gt;=33,B23&lt;53,B21&lt;13,B19&lt;37.5,B17&gt;=4,B24&lt;4),0.522,IF(AND(B23&gt;=33,B23&lt;53,B21&gt;=13,B19&lt;37.5,B24&lt;4,B18&gt;=3),0.528,IF(AND(B23&gt;=4,B23&lt;33,B21&lt;0.5,B19&gt;=8.5,B19&lt;17.5,B20&gt;=2.5,B26&lt;12),0.546,IF(AND(B23&gt;=93,B21&lt;4,B28&gt;=0.5),0.58,IF(AND(B23&gt;=4,B23&lt;33,B21&lt;1.5,B20&lt;2.5,B26&gt;=2,B26&lt;7,B25&gt;=4,B14&gt;=0.25),0.608,IF(AND(B23&gt;=53,B23&lt;83,B26&gt;=6,B17&lt;1.5,B28&lt;0.5),0.612,IF(AND(B23&gt;=33,B23&lt;53,B25&lt;6,B24&gt;=4,B16&lt;0.5),0.618,IF(AND(B23&gt;=83,B21&lt;4,B28&lt;0.5),0.629,IF(AND(B23&gt;=33,B23&lt;53,B21&lt;13,B19&lt;37.5,B17&lt;4,B24&gt;=3,B24&lt;4),0.65,IF(AND(B23&gt;=53,B23&lt;83,B21&gt;=13,B26&lt;6,B17&lt;1.5),0.654,IF(AND(B23&gt;=53,B23&lt;83,B21&lt;13,B19&gt;=77.5,B26&lt;6,B17&lt;1.5),0.661,IF(AND(B23&gt;=4,B23&lt;33,B21&gt;=0.5,B19&gt;=2,B19&lt;17.5,B20&gt;=2.5,B26&lt;12),0.674,IF(AND(B23&gt;=33,B23&lt;53,B21&gt;=13,B19&lt;37.5,B24&lt;4,B18&lt;3),0.684,IF(AND(B23&gt;=4,B23&lt;33,B21&lt;8.5,B20&lt;2.5,B26&gt;=7,B25&gt;=4,B14&gt;=0.25),0.685,IF(AND(B23&gt;=4,B23&lt;33,B21&gt;=8.5,B20&lt;2.5,B14&gt;=0.25,B16&gt;=0.25),0.745,IF(AND(B23&gt;=53,B23&lt;73,B21&lt;13,B19&lt;77.5,B20&gt;=0.75,B26&lt;6,B17&lt;1.5),0.754,IF(AND(B23&gt;=33,B23&lt;53,B19&gt;=22.5,B25&gt;=6,B24&gt;=4),0.77,IF(AND(B23&gt;=4,B23&lt;33,B21&lt;0.5,B19&gt;=5,B19&lt;8.5,B20&gt;=2.5,B26&lt;12),0.785,IF(AND(B23&gt;=33,B23&lt;53,B21&lt;13,B19&lt;37.5,B17&lt;4,B24&lt;3),0.807,IF(AND(B23&gt;=53,B23&lt;73,B21&lt;13,B19&lt;77.5,B20&lt;0.75,B26&lt;6,B17&lt;1.5),0.865,IF(AND(B23&gt;=83,B21&gt;=4,B22&gt;=25),0.886,IF(AND(B23&gt;=73,B23&lt;83,B21&lt;13,B19&lt;77.5,B26&lt;6,B17&lt;1.5),0.926,IF(AND(B23&gt;=4,B23&lt;33,B21&gt;=0.5,B19&lt;2,B20&gt;=2.5,B26&lt;12),0.938,IF(AND(B23&gt;=83,B23&lt;93,B21&lt;4,B28&gt;=0.5),0.941,IF(AND(B23&gt;=53,B23&lt;83,B26&gt;=6,B17&lt;1.5,B28&gt;=0.5),0.941,IF(AND(B23&gt;=53,B23&lt;83,B17&gt;=1.5),0.956,IF(AND(B23&gt;=33,B23&lt;53,B19&lt;22.5,B25&gt;=6,B24&gt;=4),0.961,IF(AND(B23&gt;=4,B23&lt;33,B19&gt;=17.5,B20&gt;=2.5),0.991,IF(AND(B23&gt;=33,B23&lt;53,B25&lt;6,B24&gt;=4,B16&gt;=0.5),0.997,IF(AND(B23&gt;=83,B21&gt;=4,B28&gt;=9,B22&lt;25,B18&lt;0.25),1.09,IF(AND(B23&gt;=83,B21&gt;=4,B28&lt;9,B22&lt;25),1.203,IF(AND(B23&gt;=93,B21&gt;=4,B28&gt;=9,B22&lt;25,B18&gt;=0.25),1.355,IF(AND(B23&gt;=83,B23&lt;93,B21&gt;=4,B28&gt;=9,B22&lt;25,B18&gt;=0.25),1.571,"")))))))))))))))))))))))))))))))))))))))))))))))))</f>
        <v>0.66100000000000003</v>
      </c>
      <c r="C90" s="13">
        <f t="shared" ref="C90:AX90" si="24">IF(AND(C23&gt;=4,C23&lt;33,C19&lt;2,C20&lt;2.5,C14&lt;0.25),0,IF(AND(C23&lt;4),0.038,IF(AND(C23&gt;=4,C23&lt;33,C19&gt;=2,C19&lt;17.5,C20&lt;2.5,C25&lt;5,C14&lt;0.25),0.237,IF(AND(C23&gt;=4,C23&lt;10,C21&lt;8.5,C19&gt;=3.5,C20&lt;2.5,C25&lt;4,C14&gt;=0.25),0.269,IF(AND(C23&gt;=4,C23&lt;33,C21&lt;1.5,C20&lt;2.5,C26&lt;2,C25&gt;=4,C14&gt;=0.25),0.322,IF(AND(C23&gt;=4,C23&lt;33,C19&lt;17.5,C20&gt;=2.5,C26&gt;=12),0.322,IF(AND(C23&gt;=10,C23&lt;33,C21&lt;8.5,C20&lt;2.5,C25&lt;4,C14&gt;=11.5),0.336,IF(AND(C23&gt;=4,C23&lt;33,C21&gt;=1.5,C21&lt;8.5,C19&lt;7.5,C20&lt;2.5,C26&lt;7,C25&gt;=4,C14&gt;=0.25),0.357,IF(AND(C23&gt;=4,C23&lt;33,C19&gt;=17.5,C20&lt;2.5,C25&lt;5,C14&lt;0.25),0.358,IF(AND(C23&gt;=33,C23&lt;53,C19&gt;=37.5,C24&lt;4),0.423,IF(AND(C23&gt;=4,C23&lt;33,C19&gt;=2,C20&lt;2.5,C25&gt;=5,C14&lt;0.25),0.44,IF(AND(C23&gt;=4,C23&lt;10,C21&lt;8.5,C19&lt;3.5,C20&lt;2.5,C25&lt;4,C14&gt;=0.25),0.445,IF(AND(C23&gt;=4,C23&lt;33,C21&lt;0.5,C19&lt;5,C20&gt;=2.5,C26&lt;12),0.447,IF(AND(C23&gt;=4,C23&lt;33,C21&gt;=8.5,C20&lt;2.5,C14&gt;=0.25,C16&lt;0.25),0.464,IF(AND(C23&gt;=10,C23&lt;33,C21&lt;8.5,C20&lt;2.5,C25&lt;4,C14&gt;=0.25,C14&lt;11.5),0.481,IF(AND(C23&gt;=4,C23&lt;33,C21&gt;=1.5,C21&lt;8.5,C19&gt;=7.5,C20&lt;2.5,C26&lt;7,C25&gt;=4,C14&gt;=0.25),0.512,IF(AND(C23&gt;=33,C23&lt;53,C21&lt;13,C19&lt;37.5,C17&gt;=4,C24&lt;4),0.522,IF(AND(C23&gt;=33,C23&lt;53,C21&gt;=13,C19&lt;37.5,C24&lt;4,C18&gt;=3),0.528,IF(AND(C23&gt;=4,C23&lt;33,C21&lt;0.5,C19&gt;=8.5,C19&lt;17.5,C20&gt;=2.5,C26&lt;12),0.546,IF(AND(C23&gt;=93,C21&lt;4,C28&gt;=0.5),0.58,IF(AND(C23&gt;=4,C23&lt;33,C21&lt;1.5,C20&lt;2.5,C26&gt;=2,C26&lt;7,C25&gt;=4,C14&gt;=0.25),0.608,IF(AND(C23&gt;=53,C23&lt;83,C26&gt;=6,C17&lt;1.5,C28&lt;0.5),0.612,IF(AND(C23&gt;=33,C23&lt;53,C25&lt;6,C24&gt;=4,C16&lt;0.5),0.618,IF(AND(C23&gt;=83,C21&lt;4,C28&lt;0.5),0.629,IF(AND(C23&gt;=33,C23&lt;53,C21&lt;13,C19&lt;37.5,C17&lt;4,C24&gt;=3,C24&lt;4),0.65,IF(AND(C23&gt;=53,C23&lt;83,C21&gt;=13,C26&lt;6,C17&lt;1.5),0.654,IF(AND(C23&gt;=53,C23&lt;83,C21&lt;13,C19&gt;=77.5,C26&lt;6,C17&lt;1.5),0.661,IF(AND(C23&gt;=4,C23&lt;33,C21&gt;=0.5,C19&gt;=2,C19&lt;17.5,C20&gt;=2.5,C26&lt;12),0.674,IF(AND(C23&gt;=33,C23&lt;53,C21&gt;=13,C19&lt;37.5,C24&lt;4,C18&lt;3),0.684,IF(AND(C23&gt;=4,C23&lt;33,C21&lt;8.5,C20&lt;2.5,C26&gt;=7,C25&gt;=4,C14&gt;=0.25),0.685,IF(AND(C23&gt;=4,C23&lt;33,C21&gt;=8.5,C20&lt;2.5,C14&gt;=0.25,C16&gt;=0.25),0.745,IF(AND(C23&gt;=53,C23&lt;73,C21&lt;13,C19&lt;77.5,C20&gt;=0.75,C26&lt;6,C17&lt;1.5),0.754,IF(AND(C23&gt;=33,C23&lt;53,C19&gt;=22.5,C25&gt;=6,C24&gt;=4),0.77,IF(AND(C23&gt;=4,C23&lt;33,C21&lt;0.5,C19&gt;=5,C19&lt;8.5,C20&gt;=2.5,C26&lt;12),0.785,IF(AND(C23&gt;=33,C23&lt;53,C21&lt;13,C19&lt;37.5,C17&lt;4,C24&lt;3),0.807,IF(AND(C23&gt;=53,C23&lt;73,C21&lt;13,C19&lt;77.5,C20&lt;0.75,C26&lt;6,C17&lt;1.5),0.865,IF(AND(C23&gt;=83,C21&gt;=4,C22&gt;=25),0.886,IF(AND(C23&gt;=73,C23&lt;83,C21&lt;13,C19&lt;77.5,C26&lt;6,C17&lt;1.5),0.926,IF(AND(C23&gt;=4,C23&lt;33,C21&gt;=0.5,C19&lt;2,C20&gt;=2.5,C26&lt;12),0.938,IF(AND(C23&gt;=83,C23&lt;93,C21&lt;4,C28&gt;=0.5),0.941,IF(AND(C23&gt;=53,C23&lt;83,C26&gt;=6,C17&lt;1.5,C28&gt;=0.5),0.941,IF(AND(C23&gt;=53,C23&lt;83,C17&gt;=1.5),0.956,IF(AND(C23&gt;=33,C23&lt;53,C19&lt;22.5,C25&gt;=6,C24&gt;=4),0.961,IF(AND(C23&gt;=4,C23&lt;33,C19&gt;=17.5,C20&gt;=2.5),0.991,IF(AND(C23&gt;=33,C23&lt;53,C25&lt;6,C24&gt;=4,C16&gt;=0.5),0.997,IF(AND(C23&gt;=83,C21&gt;=4,C28&gt;=9,C22&lt;25,C18&lt;0.25),1.09,IF(AND(C23&gt;=83,C21&gt;=4,C28&lt;9,C22&lt;25),1.203,IF(AND(C23&gt;=93,C21&gt;=4,C28&gt;=9,C22&lt;25,C18&gt;=0.25),1.355,IF(AND(C23&gt;=83,C23&lt;93,C21&gt;=4,C28&gt;=9,C22&lt;25,C18&gt;=0.25),1.571,"")))))))))))))))))))))))))))))))))))))))))))))))))</f>
        <v>0.35799999999999998</v>
      </c>
      <c r="D90" s="13">
        <f t="shared" si="24"/>
        <v>0.80700000000000005</v>
      </c>
      <c r="E90" s="13">
        <f t="shared" si="24"/>
        <v>0.80700000000000005</v>
      </c>
      <c r="F90" s="13">
        <f t="shared" si="24"/>
        <v>0.80700000000000005</v>
      </c>
      <c r="G90" s="13">
        <f t="shared" si="24"/>
        <v>0.745</v>
      </c>
      <c r="H90" s="13">
        <f t="shared" si="24"/>
        <v>0.80700000000000005</v>
      </c>
      <c r="I90" s="13">
        <f t="shared" si="24"/>
        <v>0.94099999999999995</v>
      </c>
      <c r="J90" s="13">
        <f t="shared" si="24"/>
        <v>0.95599999999999996</v>
      </c>
      <c r="K90" s="13">
        <f t="shared" si="24"/>
        <v>3.7999999999999999E-2</v>
      </c>
      <c r="L90" s="13">
        <f t="shared" si="24"/>
        <v>3.7999999999999999E-2</v>
      </c>
      <c r="M90" s="13">
        <f t="shared" si="24"/>
        <v>3.7999999999999999E-2</v>
      </c>
      <c r="N90" s="13">
        <f t="shared" si="24"/>
        <v>3.7999999999999999E-2</v>
      </c>
      <c r="O90" s="13">
        <f t="shared" si="24"/>
        <v>3.7999999999999999E-2</v>
      </c>
      <c r="P90" s="13">
        <f t="shared" si="24"/>
        <v>3.7999999999999999E-2</v>
      </c>
      <c r="Q90" s="13">
        <f t="shared" si="24"/>
        <v>3.7999999999999999E-2</v>
      </c>
      <c r="R90" s="13">
        <f t="shared" si="24"/>
        <v>3.7999999999999999E-2</v>
      </c>
      <c r="S90" s="13">
        <f t="shared" si="24"/>
        <v>3.7999999999999999E-2</v>
      </c>
      <c r="T90" s="13">
        <f t="shared" si="24"/>
        <v>3.7999999999999999E-2</v>
      </c>
      <c r="U90" s="13">
        <f t="shared" si="24"/>
        <v>3.7999999999999999E-2</v>
      </c>
      <c r="V90" s="13">
        <f t="shared" si="24"/>
        <v>3.7999999999999999E-2</v>
      </c>
      <c r="W90" s="13">
        <f t="shared" si="24"/>
        <v>3.7999999999999999E-2</v>
      </c>
      <c r="X90" s="13">
        <f t="shared" si="24"/>
        <v>3.7999999999999999E-2</v>
      </c>
      <c r="Y90" s="13">
        <f t="shared" si="24"/>
        <v>3.7999999999999999E-2</v>
      </c>
      <c r="Z90" s="13">
        <f t="shared" si="24"/>
        <v>3.7999999999999999E-2</v>
      </c>
      <c r="AA90" s="13">
        <f t="shared" si="24"/>
        <v>3.7999999999999999E-2</v>
      </c>
      <c r="AB90" s="13">
        <f t="shared" si="24"/>
        <v>3.7999999999999999E-2</v>
      </c>
      <c r="AC90" s="13">
        <f t="shared" si="24"/>
        <v>3.7999999999999999E-2</v>
      </c>
      <c r="AD90" s="13">
        <f t="shared" si="24"/>
        <v>3.7999999999999999E-2</v>
      </c>
      <c r="AE90" s="13">
        <f t="shared" si="24"/>
        <v>3.7999999999999999E-2</v>
      </c>
      <c r="AF90" s="13">
        <f t="shared" si="24"/>
        <v>3.7999999999999999E-2</v>
      </c>
      <c r="AG90" s="13">
        <f t="shared" si="24"/>
        <v>3.7999999999999999E-2</v>
      </c>
      <c r="AH90" s="13">
        <f t="shared" si="24"/>
        <v>3.7999999999999999E-2</v>
      </c>
      <c r="AI90" s="13">
        <f t="shared" si="24"/>
        <v>3.7999999999999999E-2</v>
      </c>
      <c r="AJ90" s="13">
        <f t="shared" si="24"/>
        <v>3.7999999999999999E-2</v>
      </c>
      <c r="AK90" s="13">
        <f t="shared" si="24"/>
        <v>3.7999999999999999E-2</v>
      </c>
      <c r="AL90" s="13">
        <f t="shared" si="24"/>
        <v>3.7999999999999999E-2</v>
      </c>
      <c r="AM90" s="13">
        <f t="shared" si="24"/>
        <v>3.7999999999999999E-2</v>
      </c>
      <c r="AN90" s="13">
        <f t="shared" si="24"/>
        <v>3.7999999999999999E-2</v>
      </c>
      <c r="AO90" s="13">
        <f t="shared" si="24"/>
        <v>3.7999999999999999E-2</v>
      </c>
      <c r="AP90" s="13">
        <f t="shared" si="24"/>
        <v>3.7999999999999999E-2</v>
      </c>
      <c r="AQ90" s="13">
        <f t="shared" si="24"/>
        <v>3.7999999999999999E-2</v>
      </c>
      <c r="AR90" s="13">
        <f t="shared" si="24"/>
        <v>3.7999999999999999E-2</v>
      </c>
      <c r="AS90" s="13">
        <f t="shared" si="24"/>
        <v>3.7999999999999999E-2</v>
      </c>
      <c r="AT90" s="13">
        <f t="shared" si="24"/>
        <v>3.7999999999999999E-2</v>
      </c>
      <c r="AU90" s="13">
        <f t="shared" si="24"/>
        <v>3.7999999999999999E-2</v>
      </c>
      <c r="AV90" s="13">
        <f t="shared" si="24"/>
        <v>3.7999999999999999E-2</v>
      </c>
      <c r="AW90" s="13">
        <f t="shared" si="24"/>
        <v>3.7999999999999999E-2</v>
      </c>
      <c r="AX90" s="13">
        <f t="shared" si="24"/>
        <v>3.7999999999999999E-2</v>
      </c>
    </row>
    <row r="91" spans="1:50" x14ac:dyDescent="0.35">
      <c r="A91" s="1" t="s">
        <v>56</v>
      </c>
      <c r="B91" s="13">
        <f>IF(AND(B23&gt;=4,B23&lt;9,B28&lt;0.75,B27&lt;1,B18&gt;=5.3),0,IF(AND(B23&lt;4,B16&lt;0.5),0.025,IF(AND(B23&gt;=4,B23&lt;9,B28&lt;0.75,B27&lt;1,B18&lt;5.3),0.222,IF(AND(B23&gt;=93,B21&lt;21.5,B25&lt;14,B17&lt;0.25),0.226,IF(AND(B23&lt;4,B16&gt;=0.5),0.312,IF(AND(B23&gt;=9,B23&lt;28,B26&lt;2,B20&lt;1.5),0.322,IF(AND(B23&gt;=4,B23&lt;9,B25&lt;4,B27&gt;=1),0.351,IF(AND(B23&gt;=9,B23&lt;28,B26&gt;=7,B27&gt;=3,B19&lt;12),0.36,IF(AND(B23&gt;=9,B23&lt;28,B21&lt;8.5,B26&gt;=2,B26&lt;7,B20&lt;1.5),0.443,IF(AND(B23&gt;=28,B23&lt;58,B21&lt;0.25),0.452,IF(AND(B23&gt;=58,B23&lt;93,B21&gt;=15.5,B21&lt;21.5,B25&lt;14,B17&lt;0.25),0.464,IF(AND(B23&gt;=9,B23&lt;28,B26&lt;7,B24&lt;2,B20&gt;=1.5),0.478,IF(AND(B23&gt;=9,B23&lt;28,B26&lt;7,B24&gt;=2,B20&gt;=4),0.493,IF(AND(B23&gt;=4,B23&lt;9,B28&gt;=0.75,B27&lt;1),0.524,IF(AND(B23&gt;=28,B23&lt;58,B21&gt;=22.5,B25&lt;6,B26&lt;11),0.539,IF(AND(B23&gt;=58,B23&lt;93,B21&lt;15.5,B25&lt;14,B17&lt;0.25,B19&lt;3),0.58,IF(AND(B23&gt;=4,B23&lt;9,B25&gt;=4,B27&gt;=1),0.632,IF(AND(B23&gt;=9,B23&lt;28,B26&gt;=7,B27&lt;3,B19&lt;12),0.664,IF(AND(B23&gt;=28,B23&lt;58,B21&gt;=1.5,B21&lt;22.5,B25&lt;6,B26&lt;11),0.672,IF(AND(B23&gt;=9,B23&lt;28,B26&lt;7,B24&gt;=2,B20&gt;=1.5,B20&lt;4),0.673,IF(AND(B23&gt;=9,B23&lt;28,B21&gt;=8.5,B26&gt;=2,B26&lt;7,B20&lt;1.5),0.685,IF(AND(B23&gt;=28,B23&lt;58,B21&gt;=0.25,B25&gt;=6,B17&lt;0.5,B24&gt;=3,B28&gt;=2,B22&lt;5.5),0.685,IF(AND(B23&gt;=28,B23&lt;58,B21&gt;=1.5,B25&lt;6,B26&gt;=11,B16&lt;0.25),0.695,IF(AND(B23&gt;=58,B23&lt;93,B21&lt;15.5,B25&lt;14,B26&gt;=14,B17&lt;0.25,B19&gt;=3),0.752,IF(AND(B23&gt;=28,B23&lt;58,B21&gt;=0.25,B25&gt;=6,B24&lt;3,B22&lt;5.5),0.758,IF(AND(B23&gt;=58,B23&lt;93,B21&lt;15.5,B25&lt;14,B26&lt;14,B17&lt;0.25,B28&gt;=0.75,B27&gt;=2,B19&gt;=3),0.836,IF(AND(B23&gt;=28,B23&lt;58,B21&gt;=0.25,B25&gt;=6,B24&lt;4,B22&gt;=5.5),0.836,IF(AND(B23&gt;=28,B23&lt;58,B21&gt;=0.25,B21&lt;1.5,B25&lt;6),0.855,IF(AND(B23&gt;=58,B23&lt;93,B21&lt;15.5,B25&lt;14,B26&lt;14,B17&lt;0.25,B28&lt;0.75,B19&gt;=3),0.856,IF(AND(B23&gt;=28,B23&lt;58,B21&gt;=0.25,B25&gt;=6,B17&gt;=0.5,B24&gt;=3,B28&gt;=2,B22&lt;5.5),0.864,IF(AND(B23&gt;=58,B23&lt;93,B21&lt;15.5,B25&lt;14,B26&lt;14,B17&lt;0.25,B28&gt;=0.75,B27&lt;2,B19&gt;=3,B22&lt;4),0.936,IF(AND(B23&gt;=58,B26&lt;6,B17&gt;=0.25,B24&lt;4),0.946,IF(AND(B23&gt;=28,B23&lt;58,B21&gt;=0.25,B25&gt;=6,B24&gt;=3,B28&lt;2,B22&lt;5.5),0.956,IF(AND(B23&gt;=28,B23&lt;58,B21&gt;=1.5,B25&lt;6,B26&gt;=11,B16&gt;=0.25),0.971,IF(AND(B23&gt;=58,B26&gt;=6,B17&gt;=0.25,B24&lt;4,B28&lt;27.5,B16&lt;2.5),1.073,IF(AND(B23&gt;=9,B23&lt;28,B26&gt;=7,B19&gt;=12),1.107,IF(AND(B23&gt;=58,B23&lt;93,B21&lt;15.5,B25&lt;14,B26&lt;14,B17&lt;0.25,B28&gt;=0.75,B27&lt;2,B19&gt;=3,B22&gt;=4),1.107,IF(AND(B23&gt;=28,B23&lt;58,B21&gt;=0.25,B25&gt;=6,B24&gt;=4,B22&gt;=5.5),1.115,IF(AND(B23&gt;=58,B21&gt;=21.5,B25&lt;14,B17&lt;0.25),1.154,IF(AND(B23&gt;=58,B17&gt;=0.25,B24&gt;=7),1.177,IF(AND(B23&gt;=58,B26&gt;=6,B17&gt;=0.25,B24&lt;4,B28&gt;=27.5,B16&lt;2.5),1.202,IF(AND(B23&gt;=58,B21&lt;22.5,B17&gt;=0.25,B24&gt;=4,B24&lt;7),1.363,IF(AND(B23&gt;=58,B26&gt;=6,B17&gt;=0.25,B24&lt;4,B16&gt;=2.5),1.372,IF(AND(B23&gt;=58,B25&gt;=14,B17&lt;0.25),1.571,IF(AND(B23&gt;=58,B21&gt;=22.5,B17&gt;=0.25,B24&gt;=4,B24&lt;7),1.571,"")))))))))))))))))))))))))))))))))))))))))))))</f>
        <v>0.85599999999999998</v>
      </c>
      <c r="C91" s="13">
        <f t="shared" ref="C91:AX91" si="25">IF(AND(C23&gt;=4,C23&lt;9,C28&lt;0.75,C27&lt;1,C18&gt;=5.3),0,IF(AND(C23&lt;4,C16&lt;0.5),0.025,IF(AND(C23&gt;=4,C23&lt;9,C28&lt;0.75,C27&lt;1,C18&lt;5.3),0.222,IF(AND(C23&gt;=93,C21&lt;21.5,C25&lt;14,C17&lt;0.25),0.226,IF(AND(C23&lt;4,C16&gt;=0.5),0.312,IF(AND(C23&gt;=9,C23&lt;28,C26&lt;2,C20&lt;1.5),0.322,IF(AND(C23&gt;=4,C23&lt;9,C25&lt;4,C27&gt;=1),0.351,IF(AND(C23&gt;=9,C23&lt;28,C26&gt;=7,C27&gt;=3,C19&lt;12),0.36,IF(AND(C23&gt;=9,C23&lt;28,C21&lt;8.5,C26&gt;=2,C26&lt;7,C20&lt;1.5),0.443,IF(AND(C23&gt;=28,C23&lt;58,C21&lt;0.25),0.452,IF(AND(C23&gt;=58,C23&lt;93,C21&gt;=15.5,C21&lt;21.5,C25&lt;14,C17&lt;0.25),0.464,IF(AND(C23&gt;=9,C23&lt;28,C26&lt;7,C24&lt;2,C20&gt;=1.5),0.478,IF(AND(C23&gt;=9,C23&lt;28,C26&lt;7,C24&gt;=2,C20&gt;=4),0.493,IF(AND(C23&gt;=4,C23&lt;9,C28&gt;=0.75,C27&lt;1),0.524,IF(AND(C23&gt;=28,C23&lt;58,C21&gt;=22.5,C25&lt;6,C26&lt;11),0.539,IF(AND(C23&gt;=58,C23&lt;93,C21&lt;15.5,C25&lt;14,C17&lt;0.25,C19&lt;3),0.58,IF(AND(C23&gt;=4,C23&lt;9,C25&gt;=4,C27&gt;=1),0.632,IF(AND(C23&gt;=9,C23&lt;28,C26&gt;=7,C27&lt;3,C19&lt;12),0.664,IF(AND(C23&gt;=28,C23&lt;58,C21&gt;=1.5,C21&lt;22.5,C25&lt;6,C26&lt;11),0.672,IF(AND(C23&gt;=9,C23&lt;28,C26&lt;7,C24&gt;=2,C20&gt;=1.5,C20&lt;4),0.673,IF(AND(C23&gt;=9,C23&lt;28,C21&gt;=8.5,C26&gt;=2,C26&lt;7,C20&lt;1.5),0.685,IF(AND(C23&gt;=28,C23&lt;58,C21&gt;=0.25,C25&gt;=6,C17&lt;0.5,C24&gt;=3,C28&gt;=2,C22&lt;5.5),0.685,IF(AND(C23&gt;=28,C23&lt;58,C21&gt;=1.5,C25&lt;6,C26&gt;=11,C16&lt;0.25),0.695,IF(AND(C23&gt;=58,C23&lt;93,C21&lt;15.5,C25&lt;14,C26&gt;=14,C17&lt;0.25,C19&gt;=3),0.752,IF(AND(C23&gt;=28,C23&lt;58,C21&gt;=0.25,C25&gt;=6,C24&lt;3,C22&lt;5.5),0.758,IF(AND(C23&gt;=58,C23&lt;93,C21&lt;15.5,C25&lt;14,C26&lt;14,C17&lt;0.25,C28&gt;=0.75,C27&gt;=2,C19&gt;=3),0.836,IF(AND(C23&gt;=28,C23&lt;58,C21&gt;=0.25,C25&gt;=6,C24&lt;4,C22&gt;=5.5),0.836,IF(AND(C23&gt;=28,C23&lt;58,C21&gt;=0.25,C21&lt;1.5,C25&lt;6),0.855,IF(AND(C23&gt;=58,C23&lt;93,C21&lt;15.5,C25&lt;14,C26&lt;14,C17&lt;0.25,C28&lt;0.75,C19&gt;=3),0.856,IF(AND(C23&gt;=28,C23&lt;58,C21&gt;=0.25,C25&gt;=6,C17&gt;=0.5,C24&gt;=3,C28&gt;=2,C22&lt;5.5),0.864,IF(AND(C23&gt;=58,C23&lt;93,C21&lt;15.5,C25&lt;14,C26&lt;14,C17&lt;0.25,C28&gt;=0.75,C27&lt;2,C19&gt;=3,C22&lt;4),0.936,IF(AND(C23&gt;=58,C26&lt;6,C17&gt;=0.25,C24&lt;4),0.946,IF(AND(C23&gt;=28,C23&lt;58,C21&gt;=0.25,C25&gt;=6,C24&gt;=3,C28&lt;2,C22&lt;5.5),0.956,IF(AND(C23&gt;=28,C23&lt;58,C21&gt;=1.5,C25&lt;6,C26&gt;=11,C16&gt;=0.25),0.971,IF(AND(C23&gt;=58,C26&gt;=6,C17&gt;=0.25,C24&lt;4,C28&lt;27.5,C16&lt;2.5),1.073,IF(AND(C23&gt;=9,C23&lt;28,C26&gt;=7,C19&gt;=12),1.107,IF(AND(C23&gt;=58,C23&lt;93,C21&lt;15.5,C25&lt;14,C26&lt;14,C17&lt;0.25,C28&gt;=0.75,C27&lt;2,C19&gt;=3,C22&gt;=4),1.107,IF(AND(C23&gt;=28,C23&lt;58,C21&gt;=0.25,C25&gt;=6,C24&gt;=4,C22&gt;=5.5),1.115,IF(AND(C23&gt;=58,C21&gt;=21.5,C25&lt;14,C17&lt;0.25),1.154,IF(AND(C23&gt;=58,C17&gt;=0.25,C24&gt;=7),1.177,IF(AND(C23&gt;=58,C26&gt;=6,C17&gt;=0.25,C24&lt;4,C28&gt;=27.5,C16&lt;2.5),1.202,IF(AND(C23&gt;=58,C21&lt;22.5,C17&gt;=0.25,C24&gt;=4,C24&lt;7),1.363,IF(AND(C23&gt;=58,C26&gt;=6,C17&gt;=0.25,C24&lt;4,C16&gt;=2.5),1.372,IF(AND(C23&gt;=58,C25&gt;=14,C17&lt;0.25),1.571,IF(AND(C23&gt;=58,C21&gt;=22.5,C17&gt;=0.25,C24&gt;=4,C24&lt;7),1.571,"")))))))))))))))))))))))))))))))))))))))))))))</f>
        <v>0.32200000000000001</v>
      </c>
      <c r="D91" s="13">
        <f t="shared" si="25"/>
        <v>0.85499999999999998</v>
      </c>
      <c r="E91" s="13">
        <f t="shared" si="25"/>
        <v>0.97099999999999997</v>
      </c>
      <c r="F91" s="13">
        <f t="shared" si="25"/>
        <v>0.67200000000000004</v>
      </c>
      <c r="G91" s="13">
        <f t="shared" si="25"/>
        <v>1.107</v>
      </c>
      <c r="H91" s="13">
        <f t="shared" si="25"/>
        <v>0.75800000000000001</v>
      </c>
      <c r="I91" s="13">
        <f t="shared" si="25"/>
        <v>1.073</v>
      </c>
      <c r="J91" s="13">
        <f t="shared" si="25"/>
        <v>1.202</v>
      </c>
      <c r="K91" s="13">
        <f t="shared" si="25"/>
        <v>2.5000000000000001E-2</v>
      </c>
      <c r="L91" s="13">
        <f t="shared" si="25"/>
        <v>2.5000000000000001E-2</v>
      </c>
      <c r="M91" s="13">
        <f t="shared" si="25"/>
        <v>2.5000000000000001E-2</v>
      </c>
      <c r="N91" s="13">
        <f t="shared" si="25"/>
        <v>2.5000000000000001E-2</v>
      </c>
      <c r="O91" s="13">
        <f t="shared" si="25"/>
        <v>2.5000000000000001E-2</v>
      </c>
      <c r="P91" s="13">
        <f t="shared" si="25"/>
        <v>2.5000000000000001E-2</v>
      </c>
      <c r="Q91" s="13">
        <f t="shared" si="25"/>
        <v>2.5000000000000001E-2</v>
      </c>
      <c r="R91" s="13">
        <f t="shared" si="25"/>
        <v>2.5000000000000001E-2</v>
      </c>
      <c r="S91" s="13">
        <f t="shared" si="25"/>
        <v>2.5000000000000001E-2</v>
      </c>
      <c r="T91" s="13">
        <f t="shared" si="25"/>
        <v>2.5000000000000001E-2</v>
      </c>
      <c r="U91" s="13">
        <f t="shared" si="25"/>
        <v>2.5000000000000001E-2</v>
      </c>
      <c r="V91" s="13">
        <f t="shared" si="25"/>
        <v>2.5000000000000001E-2</v>
      </c>
      <c r="W91" s="13">
        <f t="shared" si="25"/>
        <v>2.5000000000000001E-2</v>
      </c>
      <c r="X91" s="13">
        <f t="shared" si="25"/>
        <v>2.5000000000000001E-2</v>
      </c>
      <c r="Y91" s="13">
        <f t="shared" si="25"/>
        <v>2.5000000000000001E-2</v>
      </c>
      <c r="Z91" s="13">
        <f t="shared" si="25"/>
        <v>2.5000000000000001E-2</v>
      </c>
      <c r="AA91" s="13">
        <f t="shared" si="25"/>
        <v>2.5000000000000001E-2</v>
      </c>
      <c r="AB91" s="13">
        <f t="shared" si="25"/>
        <v>2.5000000000000001E-2</v>
      </c>
      <c r="AC91" s="13">
        <f t="shared" si="25"/>
        <v>2.5000000000000001E-2</v>
      </c>
      <c r="AD91" s="13">
        <f t="shared" si="25"/>
        <v>2.5000000000000001E-2</v>
      </c>
      <c r="AE91" s="13">
        <f t="shared" si="25"/>
        <v>2.5000000000000001E-2</v>
      </c>
      <c r="AF91" s="13">
        <f t="shared" si="25"/>
        <v>2.5000000000000001E-2</v>
      </c>
      <c r="AG91" s="13">
        <f t="shared" si="25"/>
        <v>2.5000000000000001E-2</v>
      </c>
      <c r="AH91" s="13">
        <f t="shared" si="25"/>
        <v>2.5000000000000001E-2</v>
      </c>
      <c r="AI91" s="13">
        <f t="shared" si="25"/>
        <v>2.5000000000000001E-2</v>
      </c>
      <c r="AJ91" s="13">
        <f t="shared" si="25"/>
        <v>2.5000000000000001E-2</v>
      </c>
      <c r="AK91" s="13">
        <f t="shared" si="25"/>
        <v>2.5000000000000001E-2</v>
      </c>
      <c r="AL91" s="13">
        <f t="shared" si="25"/>
        <v>2.5000000000000001E-2</v>
      </c>
      <c r="AM91" s="13">
        <f t="shared" si="25"/>
        <v>2.5000000000000001E-2</v>
      </c>
      <c r="AN91" s="13">
        <f t="shared" si="25"/>
        <v>2.5000000000000001E-2</v>
      </c>
      <c r="AO91" s="13">
        <f t="shared" si="25"/>
        <v>2.5000000000000001E-2</v>
      </c>
      <c r="AP91" s="13">
        <f t="shared" si="25"/>
        <v>2.5000000000000001E-2</v>
      </c>
      <c r="AQ91" s="13">
        <f t="shared" si="25"/>
        <v>2.5000000000000001E-2</v>
      </c>
      <c r="AR91" s="13">
        <f t="shared" si="25"/>
        <v>2.5000000000000001E-2</v>
      </c>
      <c r="AS91" s="13">
        <f t="shared" si="25"/>
        <v>2.5000000000000001E-2</v>
      </c>
      <c r="AT91" s="13">
        <f t="shared" si="25"/>
        <v>2.5000000000000001E-2</v>
      </c>
      <c r="AU91" s="13">
        <f t="shared" si="25"/>
        <v>2.5000000000000001E-2</v>
      </c>
      <c r="AV91" s="13">
        <f t="shared" si="25"/>
        <v>2.5000000000000001E-2</v>
      </c>
      <c r="AW91" s="13">
        <f t="shared" si="25"/>
        <v>2.5000000000000001E-2</v>
      </c>
      <c r="AX91" s="13">
        <f t="shared" si="25"/>
        <v>2.5000000000000001E-2</v>
      </c>
    </row>
    <row r="92" spans="1:50" x14ac:dyDescent="0.35">
      <c r="A92" s="1" t="s">
        <v>57</v>
      </c>
      <c r="B92" s="13">
        <f>IF(AND(B23&lt;8,B26&lt;1),0.15,IF(AND(B23&lt;5,B26&gt;=1),0.17,IF(AND(B23&gt;=8,B23&lt;18,B26&lt;1,B20&lt;2,B27&lt;2),0.17,IF(AND(B23&gt;=5,B23&lt;8,B26&gt;=1,B14&gt;=2.5),0.23,IF(AND(B23&gt;=8,B23&lt;18,B26&gt;=1,B19&lt;8.5,B20&lt;2,B27&lt;2),0.34,IF(AND(B23&gt;=8,B23&lt;18,B20&gt;=0.75,B20&lt;2,B27&gt;=4),0.35,IF(AND(B23&gt;=18,B23&lt;53,B21&lt;0.5,B24&lt;1),0.35,IF(AND(B23&gt;=18,B23&lt;28,B21&gt;=0.5,B14&gt;=6.5,B17&lt;3),0.36,IF(AND(B23&gt;=18,B23&lt;28,B21&gt;=0.5,B28&lt;0.5,B14&lt;6.5),0.43,IF(AND(B23&gt;=8,B23&lt;18,B26&gt;=1,B19&gt;=8.5,B20&lt;2,B27&lt;2),0.47,IF(AND(B23&gt;=5,B23&lt;8,B26&gt;=1,B14&lt;2.5),0.47,IF(AND(B23&gt;=18,B23&lt;28,B16&gt;=0.75,B21&gt;=0.5,B28&gt;=0.5,B14&lt;1.5),0.49,IF(AND(B23&gt;=18,B23&lt;53,B21&lt;0.5,B24&gt;=1),0.54,IF(AND(B23&gt;=53,B23&lt;98,B16&lt;0.05,B26&gt;=14,B25&gt;=2,B14&lt;1.5),0.54,IF(AND(B23&gt;=8,B23&lt;18,B20&lt;0.75,B27&gt;=4),0.54,IF(AND(B23&gt;=18,B23&lt;28,B21&gt;=0.5,B14&gt;=6.5,B17&gt;=3),0.55,IF(AND(B23&gt;=53,B23&lt;98,B16&lt;0.05,B25&lt;2),0.56,IF(AND(B23&gt;=28,B23&lt;53,B16&lt;0.05,B21&gt;=0.5,B28&lt;6,B19&gt;=1),0.62,IF(AND(B23&gt;=83,B23&lt;98,B16&lt;0.05,B26&lt;14,B28&lt;7.5,B25&gt;=2,B22&gt;=5.5),0.63,IF(AND(B23&gt;=8,B23&lt;18,B20&lt;2,B27&gt;=2,B27&lt;4),0.64,IF(AND(B23&gt;=18,B23&lt;28,B16&gt;=0.75,B21&gt;=0.5,B28&gt;=0.5,B14&gt;=1.5,B14&lt;6.5),0.65,IF(AND(B23&gt;=18,B23&lt;28,B16&lt;0.75,B21&gt;=0.5,B21&lt;6,B28&gt;=0.5,B14&lt;6.5),0.66,IF(AND(B23&gt;=78,B23&lt;98,B16&lt;0.05,B26&lt;14,B28&lt;0.5,B25&gt;=2,B22&lt;5.5),0.67,IF(AND(B23&gt;=8,B23&lt;18,B20&gt;=2),0.67,IF(AND(B23&gt;=53,B23&lt;98,B16&lt;0.05,B26&lt;14,B28&gt;=7.5,B25&gt;=2),0.68,IF(AND(B23&gt;=28,B23&lt;53,B16&gt;=0.75,B21&gt;=1.5),0.74,IF(AND(B23&gt;=53,B23&lt;98,B16&lt;0.05,B26&lt;14,B21&gt;=15,B28&gt;=0.5,B28&lt;7.5,B25&gt;=2,B19&lt;80,B22&lt;5.5),0.76,IF(AND(B23&gt;=53,B23&lt;83,B16&lt;0.05,B26&lt;14,B28&lt;7.5,B25&gt;=2,B19&gt;=31.5,B22&gt;=5.5),0.76,IF(AND(B23&gt;=28,B23&lt;53,B16&lt;0.05,B21&gt;=0.5,B28&gt;=6),0.81,IF(AND(B23&gt;=18,B23&lt;28,B16&lt;0.75,B21&gt;=6,B28&gt;=0.5,B14&lt;6.5),0.82,IF(AND(B23&gt;=28,B23&lt;53,B16&gt;=0.05,B16&lt;0.75,B21&gt;=0.5,B18&gt;=8),0.86,IF(AND(B23&gt;=53,B23&lt;98,B16&gt;=0.05,B26&gt;=6,B25&gt;=6,B22&gt;=12.5),0.89,IF(AND(B23&gt;=53,B23&lt;78,B16&lt;0.05,B26&lt;2,B28&lt;0.5,B25&gt;=2,B22&lt;5.5),0.89,IF(AND(B23&gt;=53,B23&lt;98,B16&gt;=0.05,B26&lt;6),0.9,IF(AND(B23&gt;=53,B23&lt;83,B16&lt;0.05,B26&lt;14,B28&lt;7.5,B25&gt;=2,B19&lt;31.5,B22&gt;=5.5),0.91,IF(AND(B23&gt;=28,B23&lt;53,B16&lt;0.05,B21&gt;=0.5,B28&lt;6,B19&lt;1),0.94,IF(AND(B23&gt;=53,B23&lt;98,B16&lt;0.05,B26&gt;=14,B25&gt;=2,B14&gt;=1.5),0.94,IF(AND(B23&gt;=53,B23&lt;98,B16&lt;0.05,B26&lt;14,B21&lt;15,B28&gt;=0.5,B28&lt;7.5,B25&gt;=2,B19&lt;80,B22&lt;5.5),0.94,IF(AND(B23&gt;=53,B23&lt;78,B16&lt;0.05,B26&gt;=2,B26&lt;14,B28&lt;0.5,B25&gt;=2,B22&lt;5.5),1.03,IF(AND(B23&gt;=28,B23&lt;53,B16&gt;=0.05,B16&lt;0.75,B21&gt;=0.5,B18&lt;8),1.09,IF(AND(B23&gt;=53,B23&lt;98,B16&lt;0.05,B26&lt;14,B28&gt;=0.5,B28&lt;7.5,B25&gt;=2,B19&gt;=80,B22&lt;5.5),1.11,IF(AND(B23&gt;=28,B23&lt;53,B16&gt;=0.75,B21&gt;=0.5,B21&lt;1.5),1.11,IF(AND(B23&gt;=53,B23&lt;98,B16&gt;=0.05,B26&gt;=6,B25&gt;=6,B22&lt;12.5),1.13,IF(AND(B23&gt;=53,B23&lt;98,B16&gt;=0.05,B26&gt;=6,B25&lt;6),1.29,IF(AND(B23&gt;=98,B19&gt;=62.5),1.36,IF(AND(B23&gt;=98,B19&lt;62.5),1.57,""))))))))))))))))))))))))))))))))))))))))))))))</f>
        <v>0.67</v>
      </c>
      <c r="C92" s="13">
        <f t="shared" ref="C92:AX92" si="26">IF(AND(C23&lt;8,C26&lt;1),0.15,IF(AND(C23&lt;5,C26&gt;=1),0.17,IF(AND(C23&gt;=8,C23&lt;18,C26&lt;1,C20&lt;2,C27&lt;2),0.17,IF(AND(C23&gt;=5,C23&lt;8,C26&gt;=1,C14&gt;=2.5),0.23,IF(AND(C23&gt;=8,C23&lt;18,C26&gt;=1,C19&lt;8.5,C20&lt;2,C27&lt;2),0.34,IF(AND(C23&gt;=8,C23&lt;18,C20&gt;=0.75,C20&lt;2,C27&gt;=4),0.35,IF(AND(C23&gt;=18,C23&lt;53,C21&lt;0.5,C24&lt;1),0.35,IF(AND(C23&gt;=18,C23&lt;28,C21&gt;=0.5,C14&gt;=6.5,C17&lt;3),0.36,IF(AND(C23&gt;=18,C23&lt;28,C21&gt;=0.5,C28&lt;0.5,C14&lt;6.5),0.43,IF(AND(C23&gt;=8,C23&lt;18,C26&gt;=1,C19&gt;=8.5,C20&lt;2,C27&lt;2),0.47,IF(AND(C23&gt;=5,C23&lt;8,C26&gt;=1,C14&lt;2.5),0.47,IF(AND(C23&gt;=18,C23&lt;28,C16&gt;=0.75,C21&gt;=0.5,C28&gt;=0.5,C14&lt;1.5),0.49,IF(AND(C23&gt;=18,C23&lt;53,C21&lt;0.5,C24&gt;=1),0.54,IF(AND(C23&gt;=53,C23&lt;98,C16&lt;0.05,C26&gt;=14,C25&gt;=2,C14&lt;1.5),0.54,IF(AND(C23&gt;=8,C23&lt;18,C20&lt;0.75,C27&gt;=4),0.54,IF(AND(C23&gt;=18,C23&lt;28,C21&gt;=0.5,C14&gt;=6.5,C17&gt;=3),0.55,IF(AND(C23&gt;=53,C23&lt;98,C16&lt;0.05,C25&lt;2),0.56,IF(AND(C23&gt;=28,C23&lt;53,C16&lt;0.05,C21&gt;=0.5,C28&lt;6,C19&gt;=1),0.62,IF(AND(C23&gt;=83,C23&lt;98,C16&lt;0.05,C26&lt;14,C28&lt;7.5,C25&gt;=2,C22&gt;=5.5),0.63,IF(AND(C23&gt;=8,C23&lt;18,C20&lt;2,C27&gt;=2,C27&lt;4),0.64,IF(AND(C23&gt;=18,C23&lt;28,C16&gt;=0.75,C21&gt;=0.5,C28&gt;=0.5,C14&gt;=1.5,C14&lt;6.5),0.65,IF(AND(C23&gt;=18,C23&lt;28,C16&lt;0.75,C21&gt;=0.5,C21&lt;6,C28&gt;=0.5,C14&lt;6.5),0.66,IF(AND(C23&gt;=78,C23&lt;98,C16&lt;0.05,C26&lt;14,C28&lt;0.5,C25&gt;=2,C22&lt;5.5),0.67,IF(AND(C23&gt;=8,C23&lt;18,C20&gt;=2),0.67,IF(AND(C23&gt;=53,C23&lt;98,C16&lt;0.05,C26&lt;14,C28&gt;=7.5,C25&gt;=2),0.68,IF(AND(C23&gt;=28,C23&lt;53,C16&gt;=0.75,C21&gt;=1.5),0.74,IF(AND(C23&gt;=53,C23&lt;98,C16&lt;0.05,C26&lt;14,C21&gt;=15,C28&gt;=0.5,C28&lt;7.5,C25&gt;=2,C19&lt;80,C22&lt;5.5),0.76,IF(AND(C23&gt;=53,C23&lt;83,C16&lt;0.05,C26&lt;14,C28&lt;7.5,C25&gt;=2,C19&gt;=31.5,C22&gt;=5.5),0.76,IF(AND(C23&gt;=28,C23&lt;53,C16&lt;0.05,C21&gt;=0.5,C28&gt;=6),0.81,IF(AND(C23&gt;=18,C23&lt;28,C16&lt;0.75,C21&gt;=6,C28&gt;=0.5,C14&lt;6.5),0.82,IF(AND(C23&gt;=28,C23&lt;53,C16&gt;=0.05,C16&lt;0.75,C21&gt;=0.5,C18&gt;=8),0.86,IF(AND(C23&gt;=53,C23&lt;98,C16&gt;=0.05,C26&gt;=6,C25&gt;=6,C22&gt;=12.5),0.89,IF(AND(C23&gt;=53,C23&lt;78,C16&lt;0.05,C26&lt;2,C28&lt;0.5,C25&gt;=2,C22&lt;5.5),0.89,IF(AND(C23&gt;=53,C23&lt;98,C16&gt;=0.05,C26&lt;6),0.9,IF(AND(C23&gt;=53,C23&lt;83,C16&lt;0.05,C26&lt;14,C28&lt;7.5,C25&gt;=2,C19&lt;31.5,C22&gt;=5.5),0.91,IF(AND(C23&gt;=28,C23&lt;53,C16&lt;0.05,C21&gt;=0.5,C28&lt;6,C19&lt;1),0.94,IF(AND(C23&gt;=53,C23&lt;98,C16&lt;0.05,C26&gt;=14,C25&gt;=2,C14&gt;=1.5),0.94,IF(AND(C23&gt;=53,C23&lt;98,C16&lt;0.05,C26&lt;14,C21&lt;15,C28&gt;=0.5,C28&lt;7.5,C25&gt;=2,C19&lt;80,C22&lt;5.5),0.94,IF(AND(C23&gt;=53,C23&lt;78,C16&lt;0.05,C26&gt;=2,C26&lt;14,C28&lt;0.5,C25&gt;=2,C22&lt;5.5),1.03,IF(AND(C23&gt;=28,C23&lt;53,C16&gt;=0.05,C16&lt;0.75,C21&gt;=0.5,C18&lt;8),1.09,IF(AND(C23&gt;=53,C23&lt;98,C16&lt;0.05,C26&lt;14,C28&gt;=0.5,C28&lt;7.5,C25&gt;=2,C19&gt;=80,C22&lt;5.5),1.11,IF(AND(C23&gt;=28,C23&lt;53,C16&gt;=0.75,C21&gt;=0.5,C21&lt;1.5),1.11,IF(AND(C23&gt;=53,C23&lt;98,C16&gt;=0.05,C26&gt;=6,C25&gt;=6,C22&lt;12.5),1.13,IF(AND(C23&gt;=53,C23&lt;98,C16&gt;=0.05,C26&gt;=6,C25&lt;6),1.29,IF(AND(C23&gt;=98,C19&gt;=62.5),1.36,IF(AND(C23&gt;=98,C19&lt;62.5),1.57,""))))))))))))))))))))))))))))))))))))))))))))))</f>
        <v>0.35</v>
      </c>
      <c r="D92" s="13">
        <f t="shared" si="26"/>
        <v>0.86</v>
      </c>
      <c r="E92" s="13">
        <f t="shared" si="26"/>
        <v>1.0900000000000001</v>
      </c>
      <c r="F92" s="13">
        <f t="shared" si="26"/>
        <v>0.74</v>
      </c>
      <c r="G92" s="13">
        <f t="shared" si="26"/>
        <v>0.82</v>
      </c>
      <c r="H92" s="13">
        <f t="shared" si="26"/>
        <v>0.81</v>
      </c>
      <c r="I92" s="13">
        <f t="shared" si="26"/>
        <v>1.29</v>
      </c>
      <c r="J92" s="13">
        <f t="shared" si="26"/>
        <v>0.94</v>
      </c>
      <c r="K92" s="13">
        <f t="shared" si="26"/>
        <v>0.15</v>
      </c>
      <c r="L92" s="13">
        <f t="shared" si="26"/>
        <v>0.15</v>
      </c>
      <c r="M92" s="13">
        <f t="shared" si="26"/>
        <v>0.15</v>
      </c>
      <c r="N92" s="13">
        <f t="shared" si="26"/>
        <v>0.15</v>
      </c>
      <c r="O92" s="13">
        <f t="shared" si="26"/>
        <v>0.15</v>
      </c>
      <c r="P92" s="13">
        <f t="shared" si="26"/>
        <v>0.15</v>
      </c>
      <c r="Q92" s="13">
        <f t="shared" si="26"/>
        <v>0.15</v>
      </c>
      <c r="R92" s="13">
        <f t="shared" si="26"/>
        <v>0.15</v>
      </c>
      <c r="S92" s="13">
        <f t="shared" si="26"/>
        <v>0.15</v>
      </c>
      <c r="T92" s="13">
        <f t="shared" si="26"/>
        <v>0.15</v>
      </c>
      <c r="U92" s="13">
        <f t="shared" si="26"/>
        <v>0.15</v>
      </c>
      <c r="V92" s="13">
        <f t="shared" si="26"/>
        <v>0.15</v>
      </c>
      <c r="W92" s="13">
        <f t="shared" si="26"/>
        <v>0.15</v>
      </c>
      <c r="X92" s="13">
        <f t="shared" si="26"/>
        <v>0.15</v>
      </c>
      <c r="Y92" s="13">
        <f t="shared" si="26"/>
        <v>0.15</v>
      </c>
      <c r="Z92" s="13">
        <f t="shared" si="26"/>
        <v>0.15</v>
      </c>
      <c r="AA92" s="13">
        <f t="shared" si="26"/>
        <v>0.15</v>
      </c>
      <c r="AB92" s="13">
        <f t="shared" si="26"/>
        <v>0.15</v>
      </c>
      <c r="AC92" s="13">
        <f t="shared" si="26"/>
        <v>0.15</v>
      </c>
      <c r="AD92" s="13">
        <f t="shared" si="26"/>
        <v>0.15</v>
      </c>
      <c r="AE92" s="13">
        <f t="shared" si="26"/>
        <v>0.15</v>
      </c>
      <c r="AF92" s="13">
        <f t="shared" si="26"/>
        <v>0.15</v>
      </c>
      <c r="AG92" s="13">
        <f t="shared" si="26"/>
        <v>0.15</v>
      </c>
      <c r="AH92" s="13">
        <f t="shared" si="26"/>
        <v>0.15</v>
      </c>
      <c r="AI92" s="13">
        <f t="shared" si="26"/>
        <v>0.15</v>
      </c>
      <c r="AJ92" s="13">
        <f t="shared" si="26"/>
        <v>0.15</v>
      </c>
      <c r="AK92" s="13">
        <f t="shared" si="26"/>
        <v>0.15</v>
      </c>
      <c r="AL92" s="13">
        <f t="shared" si="26"/>
        <v>0.15</v>
      </c>
      <c r="AM92" s="13">
        <f t="shared" si="26"/>
        <v>0.15</v>
      </c>
      <c r="AN92" s="13">
        <f t="shared" si="26"/>
        <v>0.15</v>
      </c>
      <c r="AO92" s="13">
        <f t="shared" si="26"/>
        <v>0.15</v>
      </c>
      <c r="AP92" s="13">
        <f t="shared" si="26"/>
        <v>0.15</v>
      </c>
      <c r="AQ92" s="13">
        <f t="shared" si="26"/>
        <v>0.15</v>
      </c>
      <c r="AR92" s="13">
        <f t="shared" si="26"/>
        <v>0.15</v>
      </c>
      <c r="AS92" s="13">
        <f t="shared" si="26"/>
        <v>0.15</v>
      </c>
      <c r="AT92" s="13">
        <f t="shared" si="26"/>
        <v>0.15</v>
      </c>
      <c r="AU92" s="13">
        <f t="shared" si="26"/>
        <v>0.15</v>
      </c>
      <c r="AV92" s="13">
        <f t="shared" si="26"/>
        <v>0.15</v>
      </c>
      <c r="AW92" s="13">
        <f t="shared" si="26"/>
        <v>0.15</v>
      </c>
      <c r="AX92" s="13">
        <f t="shared" si="26"/>
        <v>0.15</v>
      </c>
    </row>
    <row r="93" spans="1:50" x14ac:dyDescent="0.35">
      <c r="A93" s="1" t="s">
        <v>58</v>
      </c>
      <c r="B93" s="13">
        <f>IF(AND(B23&lt;3),0,IF(AND(B23&gt;=5,B23&lt;33,B26&lt;1,B19&lt;3,B20&lt;2.5),0,IF(AND(B23&gt;=5,B23&lt;23,B26&gt;=1,B21&lt;0.25,B19&gt;=2.5,B20&lt;2.5,B25&lt;4,B14&lt;9),0.1,IF(AND(B23&gt;=3,B23&lt;5),0.18,IF(AND(B23&gt;=5,B23&lt;23,B26&gt;=1,B20&lt;2.5,B14&gt;=9),0.24,IF(AND(B23&gt;=5,B23&lt;33,B26&lt;1,B19&gt;=3,B20&lt;2.5),0.29,IF(AND(B23&gt;=5,B23&lt;23,B26&gt;=1,B21&gt;=0.25,B19&gt;=2.5,B20&lt;2.5,B25&lt;4,B14&lt;9),0.36,IF(AND(B23&gt;=5,B23&lt;23,B26&gt;=1,B19&lt;4.5,B20&lt;2.5,B25&gt;=4,B14&lt;9),0.38,IF(AND(B23&gt;=33,B23&lt;43,B26&lt;21,B21&lt;0.5),0.42,IF(AND(B23&gt;=5,B23&lt;33,B26&gt;=2,B26&lt;7,B20&gt;=2.5,B25&lt;4),0.43,IF(AND(B23&gt;=5,B23&lt;33,B26&lt;2,B20&gt;=2.5,B28&lt;0.75),0.45,IF(AND(B23&gt;=23,B23&lt;33,B26&gt;=1,B20&lt;2.5,B25&gt;=8,B27&lt;1),0.46,IF(AND(B23&gt;=5,B23&lt;23,B26&gt;=1,B19&gt;=4.5,B20&lt;2.5,B25&gt;=4,B17&lt;0.75,B14&lt;9),0.48,IF(AND(B23&gt;=23,B23&lt;33,B26&gt;=1,B20&lt;2.5,B27&gt;=1),0.5,IF(AND(B23&gt;=5,B23&lt;23,B26&gt;=1,B19&lt;2.5,B20&lt;2.5,B25&lt;4,B14&lt;9),0.5,IF(AND(B23&gt;=5,B23&lt;33,B26&gt;=2,B26&lt;7,B20&gt;=2.5,B25&gt;=4),0.55,IF(AND(B23&gt;=33,B23&lt;43,B26&lt;21,B21&gt;=0.5,B17&gt;=4),0.55,IF(AND(B23&gt;=43,B23&lt;83,B26&lt;21,B21&lt;15.5,B19&gt;=52.5,B22&lt;2,B28&gt;=6.5),0.58,IF(AND(B23&gt;=93,B21&lt;4),0.58,IF(AND(B23&gt;=5,B23&lt;23,B26&gt;=1,B19&gt;=4.5,B20&lt;2.5,B25&gt;=4,B17&gt;=0.75,B14&lt;9),0.58,IF(AND(B23&gt;=43,B23&lt;83,B26&lt;21,B21&gt;=15.5,B20&lt;4.5,B28&lt;3.5),0.6,IF(AND(B23&gt;=43,B23&lt;83,B26&lt;21,B21&lt;15.5,B19&gt;=47.5,B19&lt;52.5,B22&lt;2),0.6,IF(AND(B23&gt;=33,B23&lt;43,B26&gt;=4,B26&lt;10,B21&gt;=0.5,B17&lt;1.5),0.65,IF(AND(B23&gt;=5,B23&lt;23,B26&lt;2,B20&gt;=2.5,B28&gt;=0.75),0.67,IF(AND(B23&gt;=43,B23&lt;83,B26&lt;21,B21&lt;15.5,B19&lt;37.5,B22&lt;2,B18&lt;1.5),0.68,IF(AND(B23&gt;=5,B23&lt;33,B26&gt;=7,B20&gt;=2.5),0.72,IF(AND(B23&gt;=43,B23&lt;83,B26&lt;7,B21&lt;15.5,B19&gt;=35,B22&gt;=2),0.73,IF(AND(B23&gt;=23,B23&lt;33,B26&gt;=1,B20&lt;2.5,B25&lt;8,B27&lt;1),0.75,IF(AND(B23&gt;=43,B23&lt;83,B26&lt;21,B21&lt;15.5,B19&lt;37.5,B20&lt;2.5,B22&lt;2,B18&gt;=1.5),0.76,IF(AND(B23&gt;=83,B23&lt;93,B21&lt;4,B28&lt;0.5),0.77,IF(AND(B23&gt;=43,B23&lt;83,B26&lt;21,B21&lt;15.5,B19&gt;=52.5,B19&lt;67.5,B22&lt;2,B28&lt;0.75),0.78,IF(AND(B23&gt;=43,B23&lt;83,B26&lt;21,B21&gt;=15.5,B20&gt;=4.5,B28&lt;3.5),0.79,IF(AND(B23&gt;=43,B23&lt;83,B26&lt;21,B21&gt;=15.5,B28&gt;=3.5),0.82,IF(AND(B23&gt;=33,B23&lt;43,B26&lt;10,B21&gt;=0.5,B17&gt;=1.5,B17&lt;4),0.85,IF(AND(B23&gt;=33,B23&lt;43,B26&lt;4,B21&gt;=0.5,B17&lt;1.5),0.89,IF(AND(B23&gt;=43,B23&lt;83,B26&lt;21,B21&lt;15.5,B19&lt;37.5,B20&gt;=2.5,B22&lt;2,B18&gt;=1.5),0.91,IF(AND(B23&gt;=43,B23&lt;83,B26&gt;=7,B26&lt;21,B21&lt;15.5,B19&gt;=35,B22&gt;=2),0.93,IF(AND(B23&gt;=43,B23&lt;83,B26&lt;21,B21&lt;15.5,B19&gt;=67.5,B22&lt;2,B28&lt;0.75),0.93,IF(AND(B23&gt;=23,B23&lt;33,B26&lt;2,B20&gt;=2.5,B28&gt;=0.75),0.94,IF(AND(B23&gt;=43,B23&lt;83,B26&lt;21,B21&lt;15.5,B19&lt;35,B20&gt;=8.5,B22&gt;=2),0.94,IF(AND(B23&gt;=83,B23&lt;93,B21&lt;4,B28&gt;=0.5),0.94,IF(AND(B23&gt;=43,B23&lt;83,B26&lt;21,B21&lt;15.5,B19&gt;=52.5,B22&lt;2,B28&gt;=0.75,B28&lt;6.5),0.94,IF(AND(B23&gt;=43,B23&lt;83,B26&lt;21,B21&lt;15.5,B19&gt;=37.5,B19&lt;47.5,B22&lt;2),0.96,IF(AND(B23&gt;=33,B23&lt;43,B26&gt;=10,B26&lt;21,B21&gt;=0.5,B17&lt;4),0.98,IF(AND(B23&gt;=83,B23&lt;98,B21&gt;=4,B19&gt;=22.5,B19&lt;32.5),1.04,IF(AND(B23&gt;=43,B23&lt;83,B26&lt;21,B21&lt;15.5,B19&lt;35,B20&lt;8.5,B22&gt;=2),1.06,IF(AND(B23&gt;=98,B21&gt;=4,B24&lt;2),1.14,IF(AND(B23&gt;=33,B23&lt;83,B26&gt;=21),1.16,IF(AND(B23&gt;=83,B23&lt;98,B21&gt;=4,B19&gt;=32.5),1.19,IF(AND(B23&gt;=83,B23&lt;98,B21&gt;=4,B19&lt;22.5),1.28,IF(AND(B23&gt;=98,B21&gt;=4,B24&gt;=2,B16&lt;0.75),1.36,IF(AND(B23&gt;=98,B21&gt;=4,B24&gt;=2,B16&gt;=0.75),1.57,""))))))))))))))))))))))))))))))))))))))))))))))))))))</f>
        <v>0.93</v>
      </c>
      <c r="C93" s="13">
        <f t="shared" ref="C93:AX93" si="27">IF(AND(C23&lt;3),0,IF(AND(C23&gt;=5,C23&lt;33,C26&lt;1,C19&lt;3,C20&lt;2.5),0,IF(AND(C23&gt;=5,C23&lt;23,C26&gt;=1,C21&lt;0.25,C19&gt;=2.5,C20&lt;2.5,C25&lt;4,C14&lt;9),0.1,IF(AND(C23&gt;=3,C23&lt;5),0.18,IF(AND(C23&gt;=5,C23&lt;23,C26&gt;=1,C20&lt;2.5,C14&gt;=9),0.24,IF(AND(C23&gt;=5,C23&lt;33,C26&lt;1,C19&gt;=3,C20&lt;2.5),0.29,IF(AND(C23&gt;=5,C23&lt;23,C26&gt;=1,C21&gt;=0.25,C19&gt;=2.5,C20&lt;2.5,C25&lt;4,C14&lt;9),0.36,IF(AND(C23&gt;=5,C23&lt;23,C26&gt;=1,C19&lt;4.5,C20&lt;2.5,C25&gt;=4,C14&lt;9),0.38,IF(AND(C23&gt;=33,C23&lt;43,C26&lt;21,C21&lt;0.5),0.42,IF(AND(C23&gt;=5,C23&lt;33,C26&gt;=2,C26&lt;7,C20&gt;=2.5,C25&lt;4),0.43,IF(AND(C23&gt;=5,C23&lt;33,C26&lt;2,C20&gt;=2.5,C28&lt;0.75),0.45,IF(AND(C23&gt;=23,C23&lt;33,C26&gt;=1,C20&lt;2.5,C25&gt;=8,C27&lt;1),0.46,IF(AND(C23&gt;=5,C23&lt;23,C26&gt;=1,C19&gt;=4.5,C20&lt;2.5,C25&gt;=4,C17&lt;0.75,C14&lt;9),0.48,IF(AND(C23&gt;=23,C23&lt;33,C26&gt;=1,C20&lt;2.5,C27&gt;=1),0.5,IF(AND(C23&gt;=5,C23&lt;23,C26&gt;=1,C19&lt;2.5,C20&lt;2.5,C25&lt;4,C14&lt;9),0.5,IF(AND(C23&gt;=5,C23&lt;33,C26&gt;=2,C26&lt;7,C20&gt;=2.5,C25&gt;=4),0.55,IF(AND(C23&gt;=33,C23&lt;43,C26&lt;21,C21&gt;=0.5,C17&gt;=4),0.55,IF(AND(C23&gt;=43,C23&lt;83,C26&lt;21,C21&lt;15.5,C19&gt;=52.5,C22&lt;2,C28&gt;=6.5),0.58,IF(AND(C23&gt;=93,C21&lt;4),0.58,IF(AND(C23&gt;=5,C23&lt;23,C26&gt;=1,C19&gt;=4.5,C20&lt;2.5,C25&gt;=4,C17&gt;=0.75,C14&lt;9),0.58,IF(AND(C23&gt;=43,C23&lt;83,C26&lt;21,C21&gt;=15.5,C20&lt;4.5,C28&lt;3.5),0.6,IF(AND(C23&gt;=43,C23&lt;83,C26&lt;21,C21&lt;15.5,C19&gt;=47.5,C19&lt;52.5,C22&lt;2),0.6,IF(AND(C23&gt;=33,C23&lt;43,C26&gt;=4,C26&lt;10,C21&gt;=0.5,C17&lt;1.5),0.65,IF(AND(C23&gt;=5,C23&lt;23,C26&lt;2,C20&gt;=2.5,C28&gt;=0.75),0.67,IF(AND(C23&gt;=43,C23&lt;83,C26&lt;21,C21&lt;15.5,C19&lt;37.5,C22&lt;2,C18&lt;1.5),0.68,IF(AND(C23&gt;=5,C23&lt;33,C26&gt;=7,C20&gt;=2.5),0.72,IF(AND(C23&gt;=43,C23&lt;83,C26&lt;7,C21&lt;15.5,C19&gt;=35,C22&gt;=2),0.73,IF(AND(C23&gt;=23,C23&lt;33,C26&gt;=1,C20&lt;2.5,C25&lt;8,C27&lt;1),0.75,IF(AND(C23&gt;=43,C23&lt;83,C26&lt;21,C21&lt;15.5,C19&lt;37.5,C20&lt;2.5,C22&lt;2,C18&gt;=1.5),0.76,IF(AND(C23&gt;=83,C23&lt;93,C21&lt;4,C28&lt;0.5),0.77,IF(AND(C23&gt;=43,C23&lt;83,C26&lt;21,C21&lt;15.5,C19&gt;=52.5,C19&lt;67.5,C22&lt;2,C28&lt;0.75),0.78,IF(AND(C23&gt;=43,C23&lt;83,C26&lt;21,C21&gt;=15.5,C20&gt;=4.5,C28&lt;3.5),0.79,IF(AND(C23&gt;=43,C23&lt;83,C26&lt;21,C21&gt;=15.5,C28&gt;=3.5),0.82,IF(AND(C23&gt;=33,C23&lt;43,C26&lt;10,C21&gt;=0.5,C17&gt;=1.5,C17&lt;4),0.85,IF(AND(C23&gt;=33,C23&lt;43,C26&lt;4,C21&gt;=0.5,C17&lt;1.5),0.89,IF(AND(C23&gt;=43,C23&lt;83,C26&lt;21,C21&lt;15.5,C19&lt;37.5,C20&gt;=2.5,C22&lt;2,C18&gt;=1.5),0.91,IF(AND(C23&gt;=43,C23&lt;83,C26&gt;=7,C26&lt;21,C21&lt;15.5,C19&gt;=35,C22&gt;=2),0.93,IF(AND(C23&gt;=43,C23&lt;83,C26&lt;21,C21&lt;15.5,C19&gt;=67.5,C22&lt;2,C28&lt;0.75),0.93,IF(AND(C23&gt;=23,C23&lt;33,C26&lt;2,C20&gt;=2.5,C28&gt;=0.75),0.94,IF(AND(C23&gt;=43,C23&lt;83,C26&lt;21,C21&lt;15.5,C19&lt;35,C20&gt;=8.5,C22&gt;=2),0.94,IF(AND(C23&gt;=83,C23&lt;93,C21&lt;4,C28&gt;=0.5),0.94,IF(AND(C23&gt;=43,C23&lt;83,C26&lt;21,C21&lt;15.5,C19&gt;=52.5,C22&lt;2,C28&gt;=0.75,C28&lt;6.5),0.94,IF(AND(C23&gt;=43,C23&lt;83,C26&lt;21,C21&lt;15.5,C19&gt;=37.5,C19&lt;47.5,C22&lt;2),0.96,IF(AND(C23&gt;=33,C23&lt;43,C26&gt;=10,C26&lt;21,C21&gt;=0.5,C17&lt;4),0.98,IF(AND(C23&gt;=83,C23&lt;98,C21&gt;=4,C19&gt;=22.5,C19&lt;32.5),1.04,IF(AND(C23&gt;=43,C23&lt;83,C26&lt;21,C21&lt;15.5,C19&lt;35,C20&lt;8.5,C22&gt;=2),1.06,IF(AND(C23&gt;=98,C21&gt;=4,C24&lt;2),1.14,IF(AND(C23&gt;=33,C23&lt;83,C26&gt;=21),1.16,IF(AND(C23&gt;=83,C23&lt;98,C21&gt;=4,C19&gt;=32.5),1.19,IF(AND(C23&gt;=83,C23&lt;98,C21&gt;=4,C19&lt;22.5),1.28,IF(AND(C23&gt;=98,C21&gt;=4,C24&gt;=2,C16&lt;0.75),1.36,IF(AND(C23&gt;=98,C21&gt;=4,C24&gt;=2,C16&gt;=0.75),1.57,""))))))))))))))))))))))))))))))))))))))))))))))))))))</f>
        <v>0.28999999999999998</v>
      </c>
      <c r="D93" s="13">
        <f t="shared" si="27"/>
        <v>0.98</v>
      </c>
      <c r="E93" s="13">
        <f t="shared" si="27"/>
        <v>1.06</v>
      </c>
      <c r="F93" s="13">
        <f t="shared" si="27"/>
        <v>0.65</v>
      </c>
      <c r="G93" s="13">
        <f t="shared" si="27"/>
        <v>0.75</v>
      </c>
      <c r="H93" s="13">
        <f t="shared" si="27"/>
        <v>0.76</v>
      </c>
      <c r="I93" s="13">
        <f t="shared" si="27"/>
        <v>1.1599999999999999</v>
      </c>
      <c r="J93" s="13">
        <f t="shared" si="27"/>
        <v>1.1599999999999999</v>
      </c>
      <c r="K93" s="13">
        <f t="shared" si="27"/>
        <v>0</v>
      </c>
      <c r="L93" s="13">
        <f t="shared" si="27"/>
        <v>0</v>
      </c>
      <c r="M93" s="13">
        <f t="shared" si="27"/>
        <v>0</v>
      </c>
      <c r="N93" s="13">
        <f t="shared" si="27"/>
        <v>0</v>
      </c>
      <c r="O93" s="13">
        <f t="shared" si="27"/>
        <v>0</v>
      </c>
      <c r="P93" s="13">
        <f t="shared" si="27"/>
        <v>0</v>
      </c>
      <c r="Q93" s="13">
        <f t="shared" si="27"/>
        <v>0</v>
      </c>
      <c r="R93" s="13">
        <f t="shared" si="27"/>
        <v>0</v>
      </c>
      <c r="S93" s="13">
        <f t="shared" si="27"/>
        <v>0</v>
      </c>
      <c r="T93" s="13">
        <f t="shared" si="27"/>
        <v>0</v>
      </c>
      <c r="U93" s="13">
        <f t="shared" si="27"/>
        <v>0</v>
      </c>
      <c r="V93" s="13">
        <f t="shared" si="27"/>
        <v>0</v>
      </c>
      <c r="W93" s="13">
        <f t="shared" si="27"/>
        <v>0</v>
      </c>
      <c r="X93" s="13">
        <f t="shared" si="27"/>
        <v>0</v>
      </c>
      <c r="Y93" s="13">
        <f t="shared" si="27"/>
        <v>0</v>
      </c>
      <c r="Z93" s="13">
        <f t="shared" si="27"/>
        <v>0</v>
      </c>
      <c r="AA93" s="13">
        <f t="shared" si="27"/>
        <v>0</v>
      </c>
      <c r="AB93" s="13">
        <f t="shared" si="27"/>
        <v>0</v>
      </c>
      <c r="AC93" s="13">
        <f t="shared" si="27"/>
        <v>0</v>
      </c>
      <c r="AD93" s="13">
        <f t="shared" si="27"/>
        <v>0</v>
      </c>
      <c r="AE93" s="13">
        <f t="shared" si="27"/>
        <v>0</v>
      </c>
      <c r="AF93" s="13">
        <f t="shared" si="27"/>
        <v>0</v>
      </c>
      <c r="AG93" s="13">
        <f t="shared" si="27"/>
        <v>0</v>
      </c>
      <c r="AH93" s="13">
        <f t="shared" si="27"/>
        <v>0</v>
      </c>
      <c r="AI93" s="13">
        <f t="shared" si="27"/>
        <v>0</v>
      </c>
      <c r="AJ93" s="13">
        <f t="shared" si="27"/>
        <v>0</v>
      </c>
      <c r="AK93" s="13">
        <f t="shared" si="27"/>
        <v>0</v>
      </c>
      <c r="AL93" s="13">
        <f t="shared" si="27"/>
        <v>0</v>
      </c>
      <c r="AM93" s="13">
        <f t="shared" si="27"/>
        <v>0</v>
      </c>
      <c r="AN93" s="13">
        <f t="shared" si="27"/>
        <v>0</v>
      </c>
      <c r="AO93" s="13">
        <f t="shared" si="27"/>
        <v>0</v>
      </c>
      <c r="AP93" s="13">
        <f t="shared" si="27"/>
        <v>0</v>
      </c>
      <c r="AQ93" s="13">
        <f t="shared" si="27"/>
        <v>0</v>
      </c>
      <c r="AR93" s="13">
        <f t="shared" si="27"/>
        <v>0</v>
      </c>
      <c r="AS93" s="13">
        <f t="shared" si="27"/>
        <v>0</v>
      </c>
      <c r="AT93" s="13">
        <f t="shared" si="27"/>
        <v>0</v>
      </c>
      <c r="AU93" s="13">
        <f t="shared" si="27"/>
        <v>0</v>
      </c>
      <c r="AV93" s="13">
        <f t="shared" si="27"/>
        <v>0</v>
      </c>
      <c r="AW93" s="13">
        <f t="shared" si="27"/>
        <v>0</v>
      </c>
      <c r="AX93" s="13">
        <f t="shared" si="27"/>
        <v>0</v>
      </c>
    </row>
    <row r="94" spans="1:50" x14ac:dyDescent="0.35">
      <c r="A94" s="1" t="s">
        <v>59</v>
      </c>
      <c r="B94" s="13">
        <f>IF(AND(B23&lt;3),0,IF(AND(B23&gt;=38,B23&lt;83,B21&lt;47.5,B26&lt;1,B19&gt;=45,B19&lt;58),0.16,IF(AND(B23&gt;=3,B23&lt;6,B18&lt;0.75),0.22,IF(AND(B23&gt;=6,B23&lt;28,B21&lt;3.5,B16&lt;0.75,B20&lt;1.5,B27&lt;2),0.27,IF(AND(B23&gt;=6,B23&lt;28,B21&lt;3.5,B16&lt;0.75,B20&gt;=0.25,B20&lt;1.5,B27&gt;=2),0.32,IF(AND(B23&gt;=6,B23&lt;28,B21&gt;=6,B27&gt;=1),0.38,IF(AND(B23&gt;=6,B23&lt;9,B21&lt;3.5,B16&gt;=0.75,B20&lt;1.5),0.39,IF(AND(B23&gt;=38,B23&lt;48,B21&lt;47.5,B26&gt;=1,B16&gt;=0.5,B14&lt;0.05),0.4,IF(AND(B23&gt;=48,B23&lt;83,B21&lt;47.5,B26&gt;=1,B16&gt;=22.5),0.4,IF(AND(B23&gt;=38,B23&lt;83,B21&lt;47.5,B26&lt;1,B19&lt;45),0.4,IF(AND(B23&gt;=6,B23&lt;28,B21&lt;3.5,B20&gt;=17.5),0.42,IF(AND(B23&gt;=6,B23&lt;28,B21&gt;=3.5,B26&lt;7,B14&lt;1.25,B27&lt;1),0.43,IF(AND(B23&gt;=48,B23&lt;83,B21&gt;=10.5,B21&lt;47.5,B26&gt;=1,B26&lt;6,B16&lt;22.5,B20&lt;6.5,B17&lt;1.5,B22&lt;2.5),0.46,IF(AND(B23&gt;=28,B23&lt;38,B21&lt;0.5),0.51,IF(AND(B23&gt;=3,B23&lt;6,B18&gt;=0.75),0.52,IF(AND(B23&gt;=6,B23&lt;28,B21&lt;3.5,B16&lt;0.75,B20&lt;0.25,B27&gt;=2),0.53,IF(AND(B23&gt;=6,B23&lt;28,B21&gt;=3.5,B21&lt;6,B27&gt;=1),0.54,IF(AND(B23&gt;=9,B23&lt;28,B21&lt;3.5,B16&gt;=0.75,B20&lt;1.5),0.57,IF(AND(B23&gt;=38,B23&lt;48,B21&lt;47.5,B26&gt;=1,B16&gt;=30,B14&gt;=0.05,B22&gt;=4.5),0.58,IF(AND(B23&gt;=6,B23&lt;28,B21&gt;=3.5,B26&lt;7,B14&gt;=1.25,B27&lt;1),0.58,IF(AND(B23&gt;=28,B23&lt;38,B21&gt;=0.5,B26&gt;=3,B19&gt;=9),0.61,IF(AND(B23&gt;=6,B23&lt;28,B21&lt;3.5,B20&gt;=1.5,B20&lt;17.5),0.61,IF(AND(B23&gt;=48,B23&lt;83,B21&lt;47.5,B26&gt;=1,B16&lt;22.5,B20&gt;=6.5,B17&lt;1.5),0.63,IF(AND(B23&gt;=6,B23&lt;28,B21&gt;=3.5,B26&gt;=7,B22&gt;=4,B27&lt;1),0.64,IF(AND(B23&gt;=38,B23&lt;48,B21&lt;47.5,B26&gt;=1,B16&lt;0.5,B14&lt;0.05),0.66,IF(AND(B23&gt;=38,B23&lt;83,B21&lt;47.5,B26&lt;1,B14&lt;0.25,B19&gt;=58),0.71,IF(AND(B23&gt;=48,B23&lt;83,B21&gt;=10.5,B21&lt;47.5,B26&gt;=1,B26&lt;6,B16&lt;22.5,B20&lt;6.5,B17&lt;1.5,B22&gt;=2.5),0.71,IF(AND(B23&gt;=38,B23&lt;48,B21&lt;47.5,B26&gt;=1,B14&gt;=0.05,B22&lt;4.5),0.78,IF(AND(B23&gt;=48,B23&lt;83,B21&lt;47.5,B26&gt;=1,B16&gt;=0.5,B16&lt;3.5,B17&gt;=1.5),0.79,IF(AND(B23&gt;=48,B23&lt;83,B21&lt;10.5,B26&gt;=1,B26&lt;6,B16&lt;22.5,B20&lt;6.5,B17&lt;1.5,B24&gt;=2),0.8,IF(AND(B23&gt;=6,B23&lt;28,B21&gt;=3.5,B26&gt;=7,B22&lt;4,B27&lt;1),0.81,IF(AND(B23&gt;=83,B22&gt;=12,B28&lt;9),0.85,IF(AND(B23&gt;=28,B23&lt;38,B21&gt;=0.5,B26&gt;=3,B19&lt;9),0.86,IF(AND(B23&gt;=38,B23&lt;83,B21&lt;47.5,B26&lt;1,B14&gt;=0.25,B19&gt;=58),0.87,IF(AND(B23&gt;=28,B23&lt;38,B21&gt;=0.5,B26&lt;3),0.9,IF(AND(B23&gt;=48,B23&lt;83,B21&lt;10.5,B26&gt;=1,B26&lt;6,B16&lt;22.5,B20&lt;6.5,B17&lt;1.5,B24&lt;2),0.92,IF(AND(B23&gt;=48,B23&lt;83,B21&lt;47.5,B26&gt;=6,B16&lt;22.5,B20&lt;6.5,B17&lt;1.5,B19&gt;=28),0.94,IF(AND(B23&gt;=48,B23&lt;83,B21&lt;47.5,B26&gt;=1,B16&lt;0.5,B17&gt;=1.5),0.98,IF(AND(B23&gt;=38,B23&lt;48,B21&lt;47.5,B26&gt;=1,B16&lt;30,B14&gt;=0.05,B22&gt;=4.5),1.01,IF(AND(B23&gt;=83,B16&lt;2.5,B14&gt;=9,B28&gt;=9),1.03,IF(AND(B23&gt;=83,B22&lt;12,B28&lt;9),1.09,IF(AND(B23&gt;=83,B26&lt;5,B16&lt;2.5,B14&lt;9,B28&gt;=9),1.14,IF(AND(B23&gt;=48,B23&lt;83,B21&lt;47.5,B26&gt;=6,B16&lt;22.5,B20&lt;6.5,B17&lt;1.5,B19&lt;28),1.17,IF(AND(B23&gt;=48,B23&lt;83,B21&lt;47.5,B26&gt;=1,B16&gt;=3.5,B16&lt;22.5,B17&gt;=1.5),1.17,IF(AND(B23&gt;=83,B26&gt;=5,B16&lt;2.5,B14&lt;9,B28&gt;=9),1.31,IF(AND(B23&gt;=83,B16&gt;=2.5,B14&gt;=27.5,B28&gt;=9),1.38,IF(AND(B23&gt;=38,B23&lt;83,B21&gt;=47.5),1.57,IF(AND(B23&gt;=83,B16&gt;=2.5,B14&lt;27.5,B28&gt;=9),1.57,""))))))))))))))))))))))))))))))))))))))))))))))))</f>
        <v>0.71</v>
      </c>
      <c r="C94" s="13">
        <f t="shared" ref="C94:AX94" si="28">IF(AND(C23&lt;3),0,IF(AND(C23&gt;=38,C23&lt;83,C21&lt;47.5,C26&lt;1,C19&gt;=45,C19&lt;58),0.16,IF(AND(C23&gt;=3,C23&lt;6,C18&lt;0.75),0.22,IF(AND(C23&gt;=6,C23&lt;28,C21&lt;3.5,C16&lt;0.75,C20&lt;1.5,C27&lt;2),0.27,IF(AND(C23&gt;=6,C23&lt;28,C21&lt;3.5,C16&lt;0.75,C20&gt;=0.25,C20&lt;1.5,C27&gt;=2),0.32,IF(AND(C23&gt;=6,C23&lt;28,C21&gt;=6,C27&gt;=1),0.38,IF(AND(C23&gt;=6,C23&lt;9,C21&lt;3.5,C16&gt;=0.75,C20&lt;1.5),0.39,IF(AND(C23&gt;=38,C23&lt;48,C21&lt;47.5,C26&gt;=1,C16&gt;=0.5,C14&lt;0.05),0.4,IF(AND(C23&gt;=48,C23&lt;83,C21&lt;47.5,C26&gt;=1,C16&gt;=22.5),0.4,IF(AND(C23&gt;=38,C23&lt;83,C21&lt;47.5,C26&lt;1,C19&lt;45),0.4,IF(AND(C23&gt;=6,C23&lt;28,C21&lt;3.5,C20&gt;=17.5),0.42,IF(AND(C23&gt;=6,C23&lt;28,C21&gt;=3.5,C26&lt;7,C14&lt;1.25,C27&lt;1),0.43,IF(AND(C23&gt;=48,C23&lt;83,C21&gt;=10.5,C21&lt;47.5,C26&gt;=1,C26&lt;6,C16&lt;22.5,C20&lt;6.5,C17&lt;1.5,C22&lt;2.5),0.46,IF(AND(C23&gt;=28,C23&lt;38,C21&lt;0.5),0.51,IF(AND(C23&gt;=3,C23&lt;6,C18&gt;=0.75),0.52,IF(AND(C23&gt;=6,C23&lt;28,C21&lt;3.5,C16&lt;0.75,C20&lt;0.25,C27&gt;=2),0.53,IF(AND(C23&gt;=6,C23&lt;28,C21&gt;=3.5,C21&lt;6,C27&gt;=1),0.54,IF(AND(C23&gt;=9,C23&lt;28,C21&lt;3.5,C16&gt;=0.75,C20&lt;1.5),0.57,IF(AND(C23&gt;=38,C23&lt;48,C21&lt;47.5,C26&gt;=1,C16&gt;=30,C14&gt;=0.05,C22&gt;=4.5),0.58,IF(AND(C23&gt;=6,C23&lt;28,C21&gt;=3.5,C26&lt;7,C14&gt;=1.25,C27&lt;1),0.58,IF(AND(C23&gt;=28,C23&lt;38,C21&gt;=0.5,C26&gt;=3,C19&gt;=9),0.61,IF(AND(C23&gt;=6,C23&lt;28,C21&lt;3.5,C20&gt;=1.5,C20&lt;17.5),0.61,IF(AND(C23&gt;=48,C23&lt;83,C21&lt;47.5,C26&gt;=1,C16&lt;22.5,C20&gt;=6.5,C17&lt;1.5),0.63,IF(AND(C23&gt;=6,C23&lt;28,C21&gt;=3.5,C26&gt;=7,C22&gt;=4,C27&lt;1),0.64,IF(AND(C23&gt;=38,C23&lt;48,C21&lt;47.5,C26&gt;=1,C16&lt;0.5,C14&lt;0.05),0.66,IF(AND(C23&gt;=38,C23&lt;83,C21&lt;47.5,C26&lt;1,C14&lt;0.25,C19&gt;=58),0.71,IF(AND(C23&gt;=48,C23&lt;83,C21&gt;=10.5,C21&lt;47.5,C26&gt;=1,C26&lt;6,C16&lt;22.5,C20&lt;6.5,C17&lt;1.5,C22&gt;=2.5),0.71,IF(AND(C23&gt;=38,C23&lt;48,C21&lt;47.5,C26&gt;=1,C14&gt;=0.05,C22&lt;4.5),0.78,IF(AND(C23&gt;=48,C23&lt;83,C21&lt;47.5,C26&gt;=1,C16&gt;=0.5,C16&lt;3.5,C17&gt;=1.5),0.79,IF(AND(C23&gt;=48,C23&lt;83,C21&lt;10.5,C26&gt;=1,C26&lt;6,C16&lt;22.5,C20&lt;6.5,C17&lt;1.5,C24&gt;=2),0.8,IF(AND(C23&gt;=6,C23&lt;28,C21&gt;=3.5,C26&gt;=7,C22&lt;4,C27&lt;1),0.81,IF(AND(C23&gt;=83,C22&gt;=12,C28&lt;9),0.85,IF(AND(C23&gt;=28,C23&lt;38,C21&gt;=0.5,C26&gt;=3,C19&lt;9),0.86,IF(AND(C23&gt;=38,C23&lt;83,C21&lt;47.5,C26&lt;1,C14&gt;=0.25,C19&gt;=58),0.87,IF(AND(C23&gt;=28,C23&lt;38,C21&gt;=0.5,C26&lt;3),0.9,IF(AND(C23&gt;=48,C23&lt;83,C21&lt;10.5,C26&gt;=1,C26&lt;6,C16&lt;22.5,C20&lt;6.5,C17&lt;1.5,C24&lt;2),0.92,IF(AND(C23&gt;=48,C23&lt;83,C21&lt;47.5,C26&gt;=6,C16&lt;22.5,C20&lt;6.5,C17&lt;1.5,C19&gt;=28),0.94,IF(AND(C23&gt;=48,C23&lt;83,C21&lt;47.5,C26&gt;=1,C16&lt;0.5,C17&gt;=1.5),0.98,IF(AND(C23&gt;=38,C23&lt;48,C21&lt;47.5,C26&gt;=1,C16&lt;30,C14&gt;=0.05,C22&gt;=4.5),1.01,IF(AND(C23&gt;=83,C16&lt;2.5,C14&gt;=9,C28&gt;=9),1.03,IF(AND(C23&gt;=83,C22&lt;12,C28&lt;9),1.09,IF(AND(C23&gt;=83,C26&lt;5,C16&lt;2.5,C14&lt;9,C28&gt;=9),1.14,IF(AND(C23&gt;=48,C23&lt;83,C21&lt;47.5,C26&gt;=6,C16&lt;22.5,C20&lt;6.5,C17&lt;1.5,C19&lt;28),1.17,IF(AND(C23&gt;=48,C23&lt;83,C21&lt;47.5,C26&gt;=1,C16&gt;=3.5,C16&lt;22.5,C17&gt;=1.5),1.17,IF(AND(C23&gt;=83,C26&gt;=5,C16&lt;2.5,C14&lt;9,C28&gt;=9),1.31,IF(AND(C23&gt;=83,C16&gt;=2.5,C14&gt;=27.5,C28&gt;=9),1.38,IF(AND(C23&gt;=38,C23&lt;83,C21&gt;=47.5),1.57,IF(AND(C23&gt;=83,C16&gt;=2.5,C14&lt;27.5,C28&gt;=9),1.57,""))))))))))))))))))))))))))))))))))))))))))))))))</f>
        <v>0.27</v>
      </c>
      <c r="D94" s="13">
        <f t="shared" si="28"/>
        <v>0.78</v>
      </c>
      <c r="E94" s="13">
        <f t="shared" si="28"/>
        <v>1.01</v>
      </c>
      <c r="F94" s="13">
        <f t="shared" si="28"/>
        <v>0.78</v>
      </c>
      <c r="G94" s="13">
        <f t="shared" si="28"/>
        <v>0.81</v>
      </c>
      <c r="H94" s="13">
        <f t="shared" si="28"/>
        <v>0.78</v>
      </c>
      <c r="I94" s="13">
        <f t="shared" si="28"/>
        <v>0.94</v>
      </c>
      <c r="J94" s="13">
        <f t="shared" si="28"/>
        <v>0.98</v>
      </c>
      <c r="K94" s="13">
        <f t="shared" si="28"/>
        <v>0</v>
      </c>
      <c r="L94" s="13">
        <f t="shared" si="28"/>
        <v>0</v>
      </c>
      <c r="M94" s="13">
        <f t="shared" si="28"/>
        <v>0</v>
      </c>
      <c r="N94" s="13">
        <f t="shared" si="28"/>
        <v>0</v>
      </c>
      <c r="O94" s="13">
        <f t="shared" si="28"/>
        <v>0</v>
      </c>
      <c r="P94" s="13">
        <f t="shared" si="28"/>
        <v>0</v>
      </c>
      <c r="Q94" s="13">
        <f t="shared" si="28"/>
        <v>0</v>
      </c>
      <c r="R94" s="13">
        <f t="shared" si="28"/>
        <v>0</v>
      </c>
      <c r="S94" s="13">
        <f t="shared" si="28"/>
        <v>0</v>
      </c>
      <c r="T94" s="13">
        <f t="shared" si="28"/>
        <v>0</v>
      </c>
      <c r="U94" s="13">
        <f t="shared" si="28"/>
        <v>0</v>
      </c>
      <c r="V94" s="13">
        <f t="shared" si="28"/>
        <v>0</v>
      </c>
      <c r="W94" s="13">
        <f t="shared" si="28"/>
        <v>0</v>
      </c>
      <c r="X94" s="13">
        <f t="shared" si="28"/>
        <v>0</v>
      </c>
      <c r="Y94" s="13">
        <f t="shared" si="28"/>
        <v>0</v>
      </c>
      <c r="Z94" s="13">
        <f t="shared" si="28"/>
        <v>0</v>
      </c>
      <c r="AA94" s="13">
        <f t="shared" si="28"/>
        <v>0</v>
      </c>
      <c r="AB94" s="13">
        <f t="shared" si="28"/>
        <v>0</v>
      </c>
      <c r="AC94" s="13">
        <f t="shared" si="28"/>
        <v>0</v>
      </c>
      <c r="AD94" s="13">
        <f t="shared" si="28"/>
        <v>0</v>
      </c>
      <c r="AE94" s="13">
        <f t="shared" si="28"/>
        <v>0</v>
      </c>
      <c r="AF94" s="13">
        <f t="shared" si="28"/>
        <v>0</v>
      </c>
      <c r="AG94" s="13">
        <f t="shared" si="28"/>
        <v>0</v>
      </c>
      <c r="AH94" s="13">
        <f t="shared" si="28"/>
        <v>0</v>
      </c>
      <c r="AI94" s="13">
        <f t="shared" si="28"/>
        <v>0</v>
      </c>
      <c r="AJ94" s="13">
        <f t="shared" si="28"/>
        <v>0</v>
      </c>
      <c r="AK94" s="13">
        <f t="shared" si="28"/>
        <v>0</v>
      </c>
      <c r="AL94" s="13">
        <f t="shared" si="28"/>
        <v>0</v>
      </c>
      <c r="AM94" s="13">
        <f t="shared" si="28"/>
        <v>0</v>
      </c>
      <c r="AN94" s="13">
        <f t="shared" si="28"/>
        <v>0</v>
      </c>
      <c r="AO94" s="13">
        <f t="shared" si="28"/>
        <v>0</v>
      </c>
      <c r="AP94" s="13">
        <f t="shared" si="28"/>
        <v>0</v>
      </c>
      <c r="AQ94" s="13">
        <f t="shared" si="28"/>
        <v>0</v>
      </c>
      <c r="AR94" s="13">
        <f t="shared" si="28"/>
        <v>0</v>
      </c>
      <c r="AS94" s="13">
        <f t="shared" si="28"/>
        <v>0</v>
      </c>
      <c r="AT94" s="13">
        <f t="shared" si="28"/>
        <v>0</v>
      </c>
      <c r="AU94" s="13">
        <f t="shared" si="28"/>
        <v>0</v>
      </c>
      <c r="AV94" s="13">
        <f t="shared" si="28"/>
        <v>0</v>
      </c>
      <c r="AW94" s="13">
        <f t="shared" si="28"/>
        <v>0</v>
      </c>
      <c r="AX94" s="13">
        <f t="shared" si="28"/>
        <v>0</v>
      </c>
    </row>
    <row r="95" spans="1:50" x14ac:dyDescent="0.35">
      <c r="A95" s="1" t="s">
        <v>60</v>
      </c>
      <c r="B95" s="13">
        <f>IF(AND(B23&lt;4,B25&lt;3),0,IF(AND(B23&gt;=4,B23&lt;18,B28&gt;=0.75,B25&lt;1),0.18,IF(AND(B23&gt;=4,B23&lt;18,B28&lt;0.75,B25&lt;3),0.19,IF(AND(B23&gt;=18,B23&lt;43,B21&lt;7.5,B17&gt;=0.05,B26&gt;=11,B26&lt;13),0.23,IF(AND(B23&lt;18,B19&lt;2,B25&gt;=3),0.24,IF(AND(B23&lt;18,B19&gt;=13,B25&gt;=3),0.26,IF(AND(B23&gt;=18,B23&lt;43,B25&gt;=2,B17&lt;0.05,B26&lt;3,B27&lt;2),0.34,IF(AND(B23&gt;=18,B23&lt;43,B25&gt;=2,B17&lt;0.05,B26&gt;=3,B20&gt;=1.5,B20&lt;4.5,B27&lt;2),0.36,IF(AND(B23&gt;=43,B23&lt;83,B28&lt;25,B14&lt;3,B16&gt;=27.5),0.4,IF(AND(B23&gt;=4,B23&lt;18,B28&gt;=0.75,B25&gt;=1,B25&lt;3),0.41,IF(AND(B23&lt;18,B21&lt;5.5,B19&gt;=2,B19&lt;13,B25&gt;=3,B22&gt;=0.5),0.43,IF(AND(B23&gt;=18,B23&lt;43,B21&gt;=7.5,B16&lt;0.25,B17&gt;=0.05,B20&lt;1.3),0.46,IF(AND(B23&gt;=18,B23&lt;43,B25&gt;=2,B17&lt;0.05,B26&gt;=3,B20&gt;=4.5,B27&lt;2),0.51,IF(AND(B23&gt;=18,B23&lt;43,B25&gt;=2,B17&lt;0.05,B26&gt;=3,B20&lt;1.5,B27&lt;2),0.51,IF(AND(B23&lt;18,B21&lt;5.5,B19&gt;=2,B19&lt;13,B25&gt;=3,B22&lt;0.5),0.55,IF(AND(B23&gt;=18,B23&lt;43,B21&lt;7.5,B17&gt;=0.05,B26&lt;11),0.57,IF(AND(B23&gt;=88,B21&lt;4,B19&gt;=40),0.63,IF(AND(B23&gt;=18,B23&lt;43,B21&lt;7.5,B17&lt;0.05,B27&gt;=2),0.63,IF(AND(B23&gt;=18,B23&lt;43,B25&lt;2,B17&lt;0.05,B27&lt;2),0.68,IF(AND(B23&gt;=43,B23&lt;63,B19&lt;58,B28&lt;25,B14&lt;1.5,B16&lt;27.5,B17&lt;0.75,B22&lt;0.75,B20&lt;4.5),0.7,IF(AND(B23&gt;=43,B23&lt;83,B21&gt;=1.5,B19&lt;33,B28&lt;25,B14&gt;=1.5,B16&lt;27.5,B22&lt;4.5,B26&gt;=4),0.71,IF(AND(B23&gt;=43,B23&lt;83,B28&lt;25,B14&gt;=3,B16&gt;=27.5),0.72,IF(AND(B23&gt;=18,B23&lt;43,B21&gt;=7.5,B16&gt;=0.25,B17&gt;=0.05,B20&lt;1.3),0.72,IF(AND(B23&gt;=43,B23&lt;83,B19&lt;58,B28&lt;25,B14&lt;1.5,B16&lt;27.5,B25&gt;=8,B22&gt;=0.75,B20&lt;4.5),0.74,IF(AND(B23&gt;=43,B23&lt;83,B28&lt;25,B14&lt;1.5,B16&lt;27.5,B20&gt;=4.5),0.74,IF(AND(B23&lt;18,B21&gt;=5.5,B19&gt;=2,B19&lt;13,B25&gt;=3),0.79,IF(AND(B23&gt;=18,B23&lt;43,B21&lt;7.5,B17&gt;=0.05,B26&gt;=13),0.79,IF(AND(B23&gt;=88,B21&lt;4,B19&lt;40),0.84,IF(AND(B23&gt;=18,B23&lt;43,B21&gt;=7.5,B17&lt;0.05,B27&gt;=2),0.84,IF(AND(B23&gt;=43,B23&lt;83,B21&gt;=1.5,B19&lt;33,B28&lt;25,B14&gt;=1.5,B16&lt;27.5,B22&lt;4.5,B26&lt;4),0.85,IF(AND(B23&gt;=18,B23&lt;43,B21&gt;=7.5,B17&gt;=0.05,B20&gt;=1.3),0.85,IF(AND(B23&gt;=43,B23&lt;63,B19&lt;58,B28&lt;25,B14&lt;1.5,B16&lt;27.5,B17&gt;=0.75,B22&lt;0.75,B20&lt;4.5),0.89,IF(AND(B23&gt;=63,B23&lt;83,B19&lt;58,B28&lt;25,B14&lt;1.5,B16&lt;27.5,B22&lt;0.75,B20&lt;4.5),0.91,IF(AND(B23&gt;=43,B23&lt;83,B19&gt;=58,B28&lt;25,B14&lt;1.5,B16&lt;27.5,B20&lt;4.5),0.93,IF(AND(B23&gt;=43,B23&lt;83,B19&lt;58,B28&lt;25,B14&lt;1.5,B16&lt;27.5,B25&lt;8,B22&gt;=0.75,B20&lt;4.5),0.93,IF(AND(B23&gt;=43,B23&lt;83,B28&lt;7.5,B14&gt;=1.5,B16&lt;27.5,B22&gt;=4.5),0.96,IF(AND(B23&gt;=43,B23&lt;83,B21&lt;1.5,B28&lt;25,B14&gt;=1.5,B16&lt;27.5,B22&lt;4.5),0.97,IF(AND(B23&gt;=43,B23&lt;83,B21&gt;=1.5,B19&gt;=33,B28&lt;25,B14&gt;=1.5,B16&lt;27.5,B22&lt;4.5),0.99,IF(AND(B23&gt;=83,B21&gt;=4,B19&lt;45,B14&lt;12.5),1.06,IF(AND(B23&gt;=83,B23&lt;88,B21&lt;4),1.08,IF(AND(B23&gt;=83,B21&gt;=4,B19&gt;=45,B26&lt;5),1.09,IF(AND(B23&gt;=83,B21&gt;=21.5,B19&gt;=45,B26&gt;=5,B18&gt;=0.25),1.11,IF(AND(B23&gt;=43,B23&lt;83,B28&gt;=7.5,B28&lt;25,B14&gt;=1.5,B16&lt;27.5,B22&gt;=4.5),1.16,IF(AND(B23&gt;=83,B21&gt;=4,B19&lt;45,B14&gt;=12.5,B24&gt;=4),1.18,IF(AND(B23&gt;=43,B23&lt;83,B28&gt;=25),1.25,IF(AND(B23&gt;=83,B21&gt;=4,B21&lt;21.5,B19&gt;=45,B26&gt;=5,B18&gt;=0.25),1.36,IF(AND(B23&gt;=83,B21&gt;=4,B19&lt;45,B14&gt;=12.5,B24&lt;4),1.57,IF(AND(B23&gt;=83,B21&gt;=4,B19&gt;=45,B26&gt;=5,B18&lt;0.25),1.57,""))))))))))))))))))))))))))))))))))))))))))))))))</f>
        <v>0.93</v>
      </c>
      <c r="C95" s="13">
        <f t="shared" ref="C95:AX95" si="29">IF(AND(C23&lt;4,C25&lt;3),0,IF(AND(C23&gt;=4,C23&lt;18,C28&gt;=0.75,C25&lt;1),0.18,IF(AND(C23&gt;=4,C23&lt;18,C28&lt;0.75,C25&lt;3),0.19,IF(AND(C23&gt;=18,C23&lt;43,C21&lt;7.5,C17&gt;=0.05,C26&gt;=11,C26&lt;13),0.23,IF(AND(C23&lt;18,C19&lt;2,C25&gt;=3),0.24,IF(AND(C23&lt;18,C19&gt;=13,C25&gt;=3),0.26,IF(AND(C23&gt;=18,C23&lt;43,C25&gt;=2,C17&lt;0.05,C26&lt;3,C27&lt;2),0.34,IF(AND(C23&gt;=18,C23&lt;43,C25&gt;=2,C17&lt;0.05,C26&gt;=3,C20&gt;=1.5,C20&lt;4.5,C27&lt;2),0.36,IF(AND(C23&gt;=43,C23&lt;83,C28&lt;25,C14&lt;3,C16&gt;=27.5),0.4,IF(AND(C23&gt;=4,C23&lt;18,C28&gt;=0.75,C25&gt;=1,C25&lt;3),0.41,IF(AND(C23&lt;18,C21&lt;5.5,C19&gt;=2,C19&lt;13,C25&gt;=3,C22&gt;=0.5),0.43,IF(AND(C23&gt;=18,C23&lt;43,C21&gt;=7.5,C16&lt;0.25,C17&gt;=0.05,C20&lt;1.3),0.46,IF(AND(C23&gt;=18,C23&lt;43,C25&gt;=2,C17&lt;0.05,C26&gt;=3,C20&gt;=4.5,C27&lt;2),0.51,IF(AND(C23&gt;=18,C23&lt;43,C25&gt;=2,C17&lt;0.05,C26&gt;=3,C20&lt;1.5,C27&lt;2),0.51,IF(AND(C23&lt;18,C21&lt;5.5,C19&gt;=2,C19&lt;13,C25&gt;=3,C22&lt;0.5),0.55,IF(AND(C23&gt;=18,C23&lt;43,C21&lt;7.5,C17&gt;=0.05,C26&lt;11),0.57,IF(AND(C23&gt;=88,C21&lt;4,C19&gt;=40),0.63,IF(AND(C23&gt;=18,C23&lt;43,C21&lt;7.5,C17&lt;0.05,C27&gt;=2),0.63,IF(AND(C23&gt;=18,C23&lt;43,C25&lt;2,C17&lt;0.05,C27&lt;2),0.68,IF(AND(C23&gt;=43,C23&lt;63,C19&lt;58,C28&lt;25,C14&lt;1.5,C16&lt;27.5,C17&lt;0.75,C22&lt;0.75,C20&lt;4.5),0.7,IF(AND(C23&gt;=43,C23&lt;83,C21&gt;=1.5,C19&lt;33,C28&lt;25,C14&gt;=1.5,C16&lt;27.5,C22&lt;4.5,C26&gt;=4),0.71,IF(AND(C23&gt;=43,C23&lt;83,C28&lt;25,C14&gt;=3,C16&gt;=27.5),0.72,IF(AND(C23&gt;=18,C23&lt;43,C21&gt;=7.5,C16&gt;=0.25,C17&gt;=0.05,C20&lt;1.3),0.72,IF(AND(C23&gt;=43,C23&lt;83,C19&lt;58,C28&lt;25,C14&lt;1.5,C16&lt;27.5,C25&gt;=8,C22&gt;=0.75,C20&lt;4.5),0.74,IF(AND(C23&gt;=43,C23&lt;83,C28&lt;25,C14&lt;1.5,C16&lt;27.5,C20&gt;=4.5),0.74,IF(AND(C23&lt;18,C21&gt;=5.5,C19&gt;=2,C19&lt;13,C25&gt;=3),0.79,IF(AND(C23&gt;=18,C23&lt;43,C21&lt;7.5,C17&gt;=0.05,C26&gt;=13),0.79,IF(AND(C23&gt;=88,C21&lt;4,C19&lt;40),0.84,IF(AND(C23&gt;=18,C23&lt;43,C21&gt;=7.5,C17&lt;0.05,C27&gt;=2),0.84,IF(AND(C23&gt;=43,C23&lt;83,C21&gt;=1.5,C19&lt;33,C28&lt;25,C14&gt;=1.5,C16&lt;27.5,C22&lt;4.5,C26&lt;4),0.85,IF(AND(C23&gt;=18,C23&lt;43,C21&gt;=7.5,C17&gt;=0.05,C20&gt;=1.3),0.85,IF(AND(C23&gt;=43,C23&lt;63,C19&lt;58,C28&lt;25,C14&lt;1.5,C16&lt;27.5,C17&gt;=0.75,C22&lt;0.75,C20&lt;4.5),0.89,IF(AND(C23&gt;=63,C23&lt;83,C19&lt;58,C28&lt;25,C14&lt;1.5,C16&lt;27.5,C22&lt;0.75,C20&lt;4.5),0.91,IF(AND(C23&gt;=43,C23&lt;83,C19&gt;=58,C28&lt;25,C14&lt;1.5,C16&lt;27.5,C20&lt;4.5),0.93,IF(AND(C23&gt;=43,C23&lt;83,C19&lt;58,C28&lt;25,C14&lt;1.5,C16&lt;27.5,C25&lt;8,C22&gt;=0.75,C20&lt;4.5),0.93,IF(AND(C23&gt;=43,C23&lt;83,C28&lt;7.5,C14&gt;=1.5,C16&lt;27.5,C22&gt;=4.5),0.96,IF(AND(C23&gt;=43,C23&lt;83,C21&lt;1.5,C28&lt;25,C14&gt;=1.5,C16&lt;27.5,C22&lt;4.5),0.97,IF(AND(C23&gt;=43,C23&lt;83,C21&gt;=1.5,C19&gt;=33,C28&lt;25,C14&gt;=1.5,C16&lt;27.5,C22&lt;4.5),0.99,IF(AND(C23&gt;=83,C21&gt;=4,C19&lt;45,C14&lt;12.5),1.06,IF(AND(C23&gt;=83,C23&lt;88,C21&lt;4),1.08,IF(AND(C23&gt;=83,C21&gt;=4,C19&gt;=45,C26&lt;5),1.09,IF(AND(C23&gt;=83,C21&gt;=21.5,C19&gt;=45,C26&gt;=5,C18&gt;=0.25),1.11,IF(AND(C23&gt;=43,C23&lt;83,C28&gt;=7.5,C28&lt;25,C14&gt;=1.5,C16&lt;27.5,C22&gt;=4.5),1.16,IF(AND(C23&gt;=83,C21&gt;=4,C19&lt;45,C14&gt;=12.5,C24&gt;=4),1.18,IF(AND(C23&gt;=43,C23&lt;83,C28&gt;=25),1.25,IF(AND(C23&gt;=83,C21&gt;=4,C21&lt;21.5,C19&gt;=45,C26&gt;=5,C18&gt;=0.25),1.36,IF(AND(C23&gt;=83,C21&gt;=4,C19&lt;45,C14&gt;=12.5,C24&lt;4),1.57,IF(AND(C23&gt;=83,C21&gt;=4,C19&gt;=45,C26&gt;=5,C18&lt;0.25),1.57,""))))))))))))))))))))))))))))))))))))))))))))))))</f>
        <v>0.34</v>
      </c>
      <c r="D95" s="13">
        <f t="shared" si="29"/>
        <v>0.79</v>
      </c>
      <c r="E95" s="13">
        <f t="shared" si="29"/>
        <v>0.93</v>
      </c>
      <c r="F95" s="13">
        <f t="shared" si="29"/>
        <v>0.56999999999999995</v>
      </c>
      <c r="G95" s="13">
        <f t="shared" si="29"/>
        <v>0.72</v>
      </c>
      <c r="H95" s="13">
        <f t="shared" si="29"/>
        <v>0.7</v>
      </c>
      <c r="I95" s="13">
        <f t="shared" si="29"/>
        <v>0.89</v>
      </c>
      <c r="J95" s="13">
        <f t="shared" si="29"/>
        <v>1.25</v>
      </c>
      <c r="K95" s="13">
        <f t="shared" si="29"/>
        <v>0</v>
      </c>
      <c r="L95" s="13">
        <f t="shared" si="29"/>
        <v>0</v>
      </c>
      <c r="M95" s="13">
        <f t="shared" si="29"/>
        <v>0</v>
      </c>
      <c r="N95" s="13">
        <f t="shared" si="29"/>
        <v>0</v>
      </c>
      <c r="O95" s="13">
        <f t="shared" si="29"/>
        <v>0</v>
      </c>
      <c r="P95" s="13">
        <f t="shared" si="29"/>
        <v>0</v>
      </c>
      <c r="Q95" s="13">
        <f t="shared" si="29"/>
        <v>0</v>
      </c>
      <c r="R95" s="13">
        <f t="shared" si="29"/>
        <v>0</v>
      </c>
      <c r="S95" s="13">
        <f t="shared" si="29"/>
        <v>0</v>
      </c>
      <c r="T95" s="13">
        <f t="shared" si="29"/>
        <v>0</v>
      </c>
      <c r="U95" s="13">
        <f t="shared" si="29"/>
        <v>0</v>
      </c>
      <c r="V95" s="13">
        <f t="shared" si="29"/>
        <v>0</v>
      </c>
      <c r="W95" s="13">
        <f t="shared" si="29"/>
        <v>0</v>
      </c>
      <c r="X95" s="13">
        <f t="shared" si="29"/>
        <v>0</v>
      </c>
      <c r="Y95" s="13">
        <f t="shared" si="29"/>
        <v>0</v>
      </c>
      <c r="Z95" s="13">
        <f t="shared" si="29"/>
        <v>0</v>
      </c>
      <c r="AA95" s="13">
        <f t="shared" si="29"/>
        <v>0</v>
      </c>
      <c r="AB95" s="13">
        <f t="shared" si="29"/>
        <v>0</v>
      </c>
      <c r="AC95" s="13">
        <f t="shared" si="29"/>
        <v>0</v>
      </c>
      <c r="AD95" s="13">
        <f t="shared" si="29"/>
        <v>0</v>
      </c>
      <c r="AE95" s="13">
        <f t="shared" si="29"/>
        <v>0</v>
      </c>
      <c r="AF95" s="13">
        <f t="shared" si="29"/>
        <v>0</v>
      </c>
      <c r="AG95" s="13">
        <f t="shared" si="29"/>
        <v>0</v>
      </c>
      <c r="AH95" s="13">
        <f t="shared" si="29"/>
        <v>0</v>
      </c>
      <c r="AI95" s="13">
        <f t="shared" si="29"/>
        <v>0</v>
      </c>
      <c r="AJ95" s="13">
        <f t="shared" si="29"/>
        <v>0</v>
      </c>
      <c r="AK95" s="13">
        <f t="shared" si="29"/>
        <v>0</v>
      </c>
      <c r="AL95" s="13">
        <f t="shared" si="29"/>
        <v>0</v>
      </c>
      <c r="AM95" s="13">
        <f t="shared" si="29"/>
        <v>0</v>
      </c>
      <c r="AN95" s="13">
        <f t="shared" si="29"/>
        <v>0</v>
      </c>
      <c r="AO95" s="13">
        <f t="shared" si="29"/>
        <v>0</v>
      </c>
      <c r="AP95" s="13">
        <f t="shared" si="29"/>
        <v>0</v>
      </c>
      <c r="AQ95" s="13">
        <f t="shared" si="29"/>
        <v>0</v>
      </c>
      <c r="AR95" s="13">
        <f t="shared" si="29"/>
        <v>0</v>
      </c>
      <c r="AS95" s="13">
        <f t="shared" si="29"/>
        <v>0</v>
      </c>
      <c r="AT95" s="13">
        <f t="shared" si="29"/>
        <v>0</v>
      </c>
      <c r="AU95" s="13">
        <f t="shared" si="29"/>
        <v>0</v>
      </c>
      <c r="AV95" s="13">
        <f t="shared" si="29"/>
        <v>0</v>
      </c>
      <c r="AW95" s="13">
        <f t="shared" si="29"/>
        <v>0</v>
      </c>
      <c r="AX95" s="13">
        <f t="shared" si="29"/>
        <v>0</v>
      </c>
    </row>
    <row r="96" spans="1:50" x14ac:dyDescent="0.35">
      <c r="A96" s="1" t="s">
        <v>61</v>
      </c>
      <c r="B96" s="13">
        <f>IF(AND(B23&lt;9,B17&lt;2.5,B19&lt;3),0.061,IF(AND(B23&lt;9,B17&gt;=2.5,B19&lt;3),0.232,IF(AND(B23&lt;9,B27&lt;1,B19&gt;=3),0.257,IF(AND(B23&gt;=9,B23&lt;18,B28&lt;0.25,B27&lt;1),0.28,IF(AND(B23&gt;=18,B23&lt;43,B28&lt;0.25,B27&lt;1),0.391,IF(AND(B23&lt;9,B27&gt;=1,B19&gt;=3),0.413,IF(AND(B23&gt;=9,B23&lt;23,B28&gt;=0.25,B25&lt;7,B22&lt;2.5,B26&gt;=1,B16&lt;5.5),0.437,IF(AND(B23&gt;=9,B23&lt;23,B28&gt;=0.25,B25&lt;7,B27&gt;=4,B26&lt;1),0.464,IF(AND(B23&gt;=43,B23&lt;83,B28&lt;25,B18&gt;=12.5,B27&lt;1),0.494,IF(AND(B23&gt;=9,B23&lt;43,B28&lt;0.25,B27&gt;=1,B14&lt;2.5),0.494,IF(AND(B23&gt;=23,B23&lt;38,B28&gt;=4.5,B24&lt;6),0.553,IF(AND(B23&gt;=9,B23&lt;23,B28&gt;=0.25,B25&lt;7,B22&gt;=2.5,B26&gt;=1),0.568,IF(AND(B23&gt;=58,B23&lt;83,B28&lt;25,B25&lt;11,B18&lt;12.5,B26&lt;2,B20&gt;=3),0.58,IF(AND(B23&gt;=58,B23&lt;83,B28&gt;=6,B28&lt;25,B25&lt;11,B18&gt;=0.5,B18&lt;12.5,B27&lt;3,B26&gt;=2,B16&lt;2.5),0.58,IF(AND(B23&gt;=88,B25&gt;=3,B21&lt;1.5),0.594,IF(AND(B23&gt;=9,B23&lt;23,B28&gt;=0.25,B25&gt;=7,B14&lt;2.5),0.609,IF(AND(B23&gt;=58,B23&lt;83,B28&lt;25,B25&gt;=11,B18&lt;12.5),0.625,IF(AND(B23&gt;=43,B23&lt;58,B28&lt;25,B25&gt;=5,B22&lt;4.5,B18&lt;12.5,B21&gt;=10.5),0.657,IF(AND(B23&gt;=23,B23&lt;43,B28&gt;=0.25,B28&lt;4.5,B16&lt;3.5,B19&gt;=1,B24&lt;6),0.669,IF(AND(B23&gt;=43,B23&lt;58,B28&lt;25,B25&lt;5,B22&lt;4.5,B18&lt;12.5),0.67,IF(AND(B23&gt;=43,B23&lt;83,B28&lt;25,B18&gt;=12.5,B27&gt;=1),0.684,IF(AND(B23&gt;=9,B23&lt;43,B28&lt;0.25,B27&gt;=1,B14&gt;=2.5),0.685,IF(AND(B23&gt;=9,B23&lt;23,B28&gt;=0.25,B25&lt;7,B22&lt;2.5,B26&gt;=1,B16&gt;=5.5),0.685,IF(AND(B23&gt;=83,B23&lt;88,B22&gt;=40,B21&lt;1.5),0.685,IF(AND(B23&gt;=9,B23&lt;23,B28&gt;=0.25,B25&lt;7,B27&lt;4,B26&lt;1),0.721,IF(AND(B23&gt;=38,B23&lt;43,B28&gt;=4.5,B24&lt;6),0.735,IF(AND(B23&gt;=58,B23&lt;83,B28&lt;25,B25&lt;11,B18&lt;12.5,B27&gt;=3,B26&gt;=2),0.735,IF(AND(B23&gt;=43,B23&lt;48,B28&lt;25,B25&gt;=6,B22&lt;4.5,B18&lt;12.5,B21&lt;10.5),0.76,IF(AND(B23&gt;=83,B22&gt;=4,B21&gt;=1.5,B16&gt;=0.5,B17&lt;0.75),0.835,IF(AND(B23&gt;=58,B23&lt;83,B28&lt;25,B25&lt;11,B18&lt;12.5,B26&lt;2,B20&lt;3),0.845,IF(AND(B23&gt;=58,B23&lt;83,B28&gt;=6,B28&lt;25,B25&lt;11,B18&lt;0.5,B27&lt;3,B26&gt;=2,B16&lt;2.5),0.875,IF(AND(B23&gt;=9,B23&lt;23,B28&gt;=0.25,B25&gt;=7,B14&gt;=2.5),0.886,IF(AND(B23&gt;=88,B25&lt;3,B21&lt;1.5),0.886,IF(AND(B23&gt;=48,B23&lt;58,B28&lt;25,B25&gt;=6,B22&lt;4.5,B18&lt;12.5,B21&lt;10.5),0.893,IF(AND(B23&gt;=58,B23&lt;83,B28&lt;6,B25&lt;11,B18&lt;12.5,B27&lt;3,B26&gt;=2,B16&lt;2.5),0.934,IF(AND(B23&gt;=23,B23&lt;43,B28&gt;=0.25,B28&lt;4.5,B16&lt;3.5,B19&lt;1,B24&lt;6),0.938,IF(AND(B23&gt;=43,B23&lt;58,B28&lt;25,B22&gt;=4.5,B18&lt;12.5),0.95,IF(AND(B23&gt;=23,B23&lt;43,B28&gt;=0.25,B28&lt;4.5,B16&gt;=3.5,B24&lt;6),0.991,IF(AND(B23&gt;=83,B23&lt;88,B22&lt;40,B21&lt;1.5),1.012,IF(AND(B23&gt;=23,B23&lt;43,B28&gt;=0.25,B24&gt;=6),1.047,IF(AND(B23&gt;=83,B22&gt;=4,B21&gt;=1.5,B16&lt;0.5,B17&lt;0.75),1.09,IF(AND(B23&gt;=43,B23&lt;58,B28&lt;25,B25&gt;=5,B25&lt;6,B22&lt;4.5,B18&lt;12.5,B21&lt;10.5),1.107,IF(AND(B23&gt;=83,B22&lt;4,B21&gt;=1.5),1.164,IF(AND(B23&gt;=58,B23&lt;83,B28&lt;25,B25&lt;11,B18&lt;12.5,B27&lt;3,B26&gt;=2,B16&gt;=2.5),1.173,IF(AND(B23&gt;=83,B25&gt;=5,B22&gt;=17.5,B21&gt;=1.5,B17&gt;=0.75),1.198,IF(AND(B23&gt;=83,B25&gt;=5,B22&gt;=4,B22&lt;12,B21&gt;=1.5,B17&gt;=0.75),1.351,IF(AND(B23&gt;=43,B23&lt;83,B28&gt;=25),1.571,IF(AND(B23&gt;=83,B25&gt;=5,B22&gt;=12,B22&lt;17.5,B21&gt;=1.5,B17&gt;=0.75),1.571,IF(AND(B23&gt;=83,B25&lt;5,B22&gt;=4,B21&gt;=1.5,B17&gt;=0.75),1.571,"")))))))))))))))))))))))))))))))))))))))))))))))))</f>
        <v>0.84499999999999997</v>
      </c>
      <c r="C96" s="13">
        <f t="shared" ref="C96:AX96" si="30">IF(AND(C23&lt;9,C17&lt;2.5,C19&lt;3),0.061,IF(AND(C23&lt;9,C17&gt;=2.5,C19&lt;3),0.232,IF(AND(C23&lt;9,C27&lt;1,C19&gt;=3),0.257,IF(AND(C23&gt;=9,C23&lt;18,C28&lt;0.25,C27&lt;1),0.28,IF(AND(C23&gt;=18,C23&lt;43,C28&lt;0.25,C27&lt;1),0.391,IF(AND(C23&lt;9,C27&gt;=1,C19&gt;=3),0.413,IF(AND(C23&gt;=9,C23&lt;23,C28&gt;=0.25,C25&lt;7,C22&lt;2.5,C26&gt;=1,C16&lt;5.5),0.437,IF(AND(C23&gt;=9,C23&lt;23,C28&gt;=0.25,C25&lt;7,C27&gt;=4,C26&lt;1),0.464,IF(AND(C23&gt;=43,C23&lt;83,C28&lt;25,C18&gt;=12.5,C27&lt;1),0.494,IF(AND(C23&gt;=9,C23&lt;43,C28&lt;0.25,C27&gt;=1,C14&lt;2.5),0.494,IF(AND(C23&gt;=23,C23&lt;38,C28&gt;=4.5,C24&lt;6),0.553,IF(AND(C23&gt;=9,C23&lt;23,C28&gt;=0.25,C25&lt;7,C22&gt;=2.5,C26&gt;=1),0.568,IF(AND(C23&gt;=58,C23&lt;83,C28&lt;25,C25&lt;11,C18&lt;12.5,C26&lt;2,C20&gt;=3),0.58,IF(AND(C23&gt;=58,C23&lt;83,C28&gt;=6,C28&lt;25,C25&lt;11,C18&gt;=0.5,C18&lt;12.5,C27&lt;3,C26&gt;=2,C16&lt;2.5),0.58,IF(AND(C23&gt;=88,C25&gt;=3,C21&lt;1.5),0.594,IF(AND(C23&gt;=9,C23&lt;23,C28&gt;=0.25,C25&gt;=7,C14&lt;2.5),0.609,IF(AND(C23&gt;=58,C23&lt;83,C28&lt;25,C25&gt;=11,C18&lt;12.5),0.625,IF(AND(C23&gt;=43,C23&lt;58,C28&lt;25,C25&gt;=5,C22&lt;4.5,C18&lt;12.5,C21&gt;=10.5),0.657,IF(AND(C23&gt;=23,C23&lt;43,C28&gt;=0.25,C28&lt;4.5,C16&lt;3.5,C19&gt;=1,C24&lt;6),0.669,IF(AND(C23&gt;=43,C23&lt;58,C28&lt;25,C25&lt;5,C22&lt;4.5,C18&lt;12.5),0.67,IF(AND(C23&gt;=43,C23&lt;83,C28&lt;25,C18&gt;=12.5,C27&gt;=1),0.684,IF(AND(C23&gt;=9,C23&lt;43,C28&lt;0.25,C27&gt;=1,C14&gt;=2.5),0.685,IF(AND(C23&gt;=9,C23&lt;23,C28&gt;=0.25,C25&lt;7,C22&lt;2.5,C26&gt;=1,C16&gt;=5.5),0.685,IF(AND(C23&gt;=83,C23&lt;88,C22&gt;=40,C21&lt;1.5),0.685,IF(AND(C23&gt;=9,C23&lt;23,C28&gt;=0.25,C25&lt;7,C27&lt;4,C26&lt;1),0.721,IF(AND(C23&gt;=38,C23&lt;43,C28&gt;=4.5,C24&lt;6),0.735,IF(AND(C23&gt;=58,C23&lt;83,C28&lt;25,C25&lt;11,C18&lt;12.5,C27&gt;=3,C26&gt;=2),0.735,IF(AND(C23&gt;=43,C23&lt;48,C28&lt;25,C25&gt;=6,C22&lt;4.5,C18&lt;12.5,C21&lt;10.5),0.76,IF(AND(C23&gt;=83,C22&gt;=4,C21&gt;=1.5,C16&gt;=0.5,C17&lt;0.75),0.835,IF(AND(C23&gt;=58,C23&lt;83,C28&lt;25,C25&lt;11,C18&lt;12.5,C26&lt;2,C20&lt;3),0.845,IF(AND(C23&gt;=58,C23&lt;83,C28&gt;=6,C28&lt;25,C25&lt;11,C18&lt;0.5,C27&lt;3,C26&gt;=2,C16&lt;2.5),0.875,IF(AND(C23&gt;=9,C23&lt;23,C28&gt;=0.25,C25&gt;=7,C14&gt;=2.5),0.886,IF(AND(C23&gt;=88,C25&lt;3,C21&lt;1.5),0.886,IF(AND(C23&gt;=48,C23&lt;58,C28&lt;25,C25&gt;=6,C22&lt;4.5,C18&lt;12.5,C21&lt;10.5),0.893,IF(AND(C23&gt;=58,C23&lt;83,C28&lt;6,C25&lt;11,C18&lt;12.5,C27&lt;3,C26&gt;=2,C16&lt;2.5),0.934,IF(AND(C23&gt;=23,C23&lt;43,C28&gt;=0.25,C28&lt;4.5,C16&lt;3.5,C19&lt;1,C24&lt;6),0.938,IF(AND(C23&gt;=43,C23&lt;58,C28&lt;25,C22&gt;=4.5,C18&lt;12.5),0.95,IF(AND(C23&gt;=23,C23&lt;43,C28&gt;=0.25,C28&lt;4.5,C16&gt;=3.5,C24&lt;6),0.991,IF(AND(C23&gt;=83,C23&lt;88,C22&lt;40,C21&lt;1.5),1.012,IF(AND(C23&gt;=23,C23&lt;43,C28&gt;=0.25,C24&gt;=6),1.047,IF(AND(C23&gt;=83,C22&gt;=4,C21&gt;=1.5,C16&lt;0.5,C17&lt;0.75),1.09,IF(AND(C23&gt;=43,C23&lt;58,C28&lt;25,C25&gt;=5,C25&lt;6,C22&lt;4.5,C18&lt;12.5,C21&lt;10.5),1.107,IF(AND(C23&gt;=83,C22&lt;4,C21&gt;=1.5),1.164,IF(AND(C23&gt;=58,C23&lt;83,C28&lt;25,C25&lt;11,C18&lt;12.5,C27&lt;3,C26&gt;=2,C16&gt;=2.5),1.173,IF(AND(C23&gt;=83,C25&gt;=5,C22&gt;=17.5,C21&gt;=1.5,C17&gt;=0.75),1.198,IF(AND(C23&gt;=83,C25&gt;=5,C22&gt;=4,C22&lt;12,C21&gt;=1.5,C17&gt;=0.75),1.351,IF(AND(C23&gt;=43,C23&lt;83,C28&gt;=25),1.571,IF(AND(C23&gt;=83,C25&gt;=5,C22&gt;=12,C22&lt;17.5,C21&gt;=1.5,C17&gt;=0.75),1.571,IF(AND(C23&gt;=83,C25&lt;5,C22&gt;=4,C21&gt;=1.5,C17&gt;=0.75),1.571,"")))))))))))))))))))))))))))))))))))))))))))))))))</f>
        <v>0.39100000000000001</v>
      </c>
      <c r="D96" s="13">
        <f t="shared" si="30"/>
        <v>0.66900000000000004</v>
      </c>
      <c r="E96" s="13">
        <f t="shared" si="30"/>
        <v>0.95</v>
      </c>
      <c r="F96" s="13">
        <f t="shared" si="30"/>
        <v>0.66900000000000004</v>
      </c>
      <c r="G96" s="13">
        <f t="shared" si="30"/>
        <v>0.66900000000000004</v>
      </c>
      <c r="H96" s="13">
        <f t="shared" si="30"/>
        <v>0.76</v>
      </c>
      <c r="I96" s="13">
        <f t="shared" si="30"/>
        <v>0.93400000000000005</v>
      </c>
      <c r="J96" s="13">
        <f t="shared" si="30"/>
        <v>1.571</v>
      </c>
      <c r="K96" s="13">
        <f t="shared" si="30"/>
        <v>6.0999999999999999E-2</v>
      </c>
      <c r="L96" s="13">
        <f t="shared" si="30"/>
        <v>6.0999999999999999E-2</v>
      </c>
      <c r="M96" s="13">
        <f t="shared" si="30"/>
        <v>6.0999999999999999E-2</v>
      </c>
      <c r="N96" s="13">
        <f t="shared" si="30"/>
        <v>6.0999999999999999E-2</v>
      </c>
      <c r="O96" s="13">
        <f t="shared" si="30"/>
        <v>6.0999999999999999E-2</v>
      </c>
      <c r="P96" s="13">
        <f t="shared" si="30"/>
        <v>6.0999999999999999E-2</v>
      </c>
      <c r="Q96" s="13">
        <f t="shared" si="30"/>
        <v>6.0999999999999999E-2</v>
      </c>
      <c r="R96" s="13">
        <f t="shared" si="30"/>
        <v>6.0999999999999999E-2</v>
      </c>
      <c r="S96" s="13">
        <f t="shared" si="30"/>
        <v>6.0999999999999999E-2</v>
      </c>
      <c r="T96" s="13">
        <f t="shared" si="30"/>
        <v>6.0999999999999999E-2</v>
      </c>
      <c r="U96" s="13">
        <f t="shared" si="30"/>
        <v>6.0999999999999999E-2</v>
      </c>
      <c r="V96" s="13">
        <f t="shared" si="30"/>
        <v>6.0999999999999999E-2</v>
      </c>
      <c r="W96" s="13">
        <f t="shared" si="30"/>
        <v>6.0999999999999999E-2</v>
      </c>
      <c r="X96" s="13">
        <f t="shared" si="30"/>
        <v>6.0999999999999999E-2</v>
      </c>
      <c r="Y96" s="13">
        <f t="shared" si="30"/>
        <v>6.0999999999999999E-2</v>
      </c>
      <c r="Z96" s="13">
        <f t="shared" si="30"/>
        <v>6.0999999999999999E-2</v>
      </c>
      <c r="AA96" s="13">
        <f t="shared" si="30"/>
        <v>6.0999999999999999E-2</v>
      </c>
      <c r="AB96" s="13">
        <f t="shared" si="30"/>
        <v>6.0999999999999999E-2</v>
      </c>
      <c r="AC96" s="13">
        <f t="shared" si="30"/>
        <v>6.0999999999999999E-2</v>
      </c>
      <c r="AD96" s="13">
        <f t="shared" si="30"/>
        <v>6.0999999999999999E-2</v>
      </c>
      <c r="AE96" s="13">
        <f t="shared" si="30"/>
        <v>6.0999999999999999E-2</v>
      </c>
      <c r="AF96" s="13">
        <f t="shared" si="30"/>
        <v>6.0999999999999999E-2</v>
      </c>
      <c r="AG96" s="13">
        <f t="shared" si="30"/>
        <v>6.0999999999999999E-2</v>
      </c>
      <c r="AH96" s="13">
        <f t="shared" si="30"/>
        <v>6.0999999999999999E-2</v>
      </c>
      <c r="AI96" s="13">
        <f t="shared" si="30"/>
        <v>6.0999999999999999E-2</v>
      </c>
      <c r="AJ96" s="13">
        <f t="shared" si="30"/>
        <v>6.0999999999999999E-2</v>
      </c>
      <c r="AK96" s="13">
        <f t="shared" si="30"/>
        <v>6.0999999999999999E-2</v>
      </c>
      <c r="AL96" s="13">
        <f t="shared" si="30"/>
        <v>6.0999999999999999E-2</v>
      </c>
      <c r="AM96" s="13">
        <f t="shared" si="30"/>
        <v>6.0999999999999999E-2</v>
      </c>
      <c r="AN96" s="13">
        <f t="shared" si="30"/>
        <v>6.0999999999999999E-2</v>
      </c>
      <c r="AO96" s="13">
        <f t="shared" si="30"/>
        <v>6.0999999999999999E-2</v>
      </c>
      <c r="AP96" s="13">
        <f t="shared" si="30"/>
        <v>6.0999999999999999E-2</v>
      </c>
      <c r="AQ96" s="13">
        <f t="shared" si="30"/>
        <v>6.0999999999999999E-2</v>
      </c>
      <c r="AR96" s="13">
        <f t="shared" si="30"/>
        <v>6.0999999999999999E-2</v>
      </c>
      <c r="AS96" s="13">
        <f t="shared" si="30"/>
        <v>6.0999999999999999E-2</v>
      </c>
      <c r="AT96" s="13">
        <f t="shared" si="30"/>
        <v>6.0999999999999999E-2</v>
      </c>
      <c r="AU96" s="13">
        <f t="shared" si="30"/>
        <v>6.0999999999999999E-2</v>
      </c>
      <c r="AV96" s="13">
        <f t="shared" si="30"/>
        <v>6.0999999999999999E-2</v>
      </c>
      <c r="AW96" s="13">
        <f t="shared" si="30"/>
        <v>6.0999999999999999E-2</v>
      </c>
      <c r="AX96" s="13">
        <f t="shared" si="30"/>
        <v>6.0999999999999999E-2</v>
      </c>
    </row>
    <row r="97" spans="1:50" x14ac:dyDescent="0.35">
      <c r="A97" s="2" t="s">
        <v>6</v>
      </c>
      <c r="B97" s="13">
        <f>AVERAGE(B67:B96)</f>
        <v>0.77806333333333355</v>
      </c>
      <c r="C97" s="13">
        <f t="shared" ref="C97:AX97" si="31">AVERAGE(C67:C96)</f>
        <v>0.32625666666666658</v>
      </c>
      <c r="D97" s="13">
        <f t="shared" si="31"/>
        <v>0.91554000000000002</v>
      </c>
      <c r="E97" s="13">
        <f t="shared" si="31"/>
        <v>0.97881666666666667</v>
      </c>
      <c r="F97" s="13">
        <f t="shared" si="31"/>
        <v>0.69968333333333332</v>
      </c>
      <c r="G97" s="13">
        <f t="shared" si="31"/>
        <v>0.77072333333333332</v>
      </c>
      <c r="H97" s="13">
        <f t="shared" si="31"/>
        <v>0.80647333333333326</v>
      </c>
      <c r="I97" s="13">
        <f t="shared" si="31"/>
        <v>1.0374933333333334</v>
      </c>
      <c r="J97" s="13">
        <f t="shared" si="31"/>
        <v>1.1179766666666666</v>
      </c>
      <c r="K97" s="13">
        <f t="shared" si="31"/>
        <v>2.3233333333333335E-2</v>
      </c>
      <c r="L97" s="13">
        <f t="shared" si="31"/>
        <v>2.3233333333333335E-2</v>
      </c>
      <c r="M97" s="13">
        <f t="shared" si="31"/>
        <v>2.3233333333333335E-2</v>
      </c>
      <c r="N97" s="13">
        <f t="shared" si="31"/>
        <v>2.3233333333333335E-2</v>
      </c>
      <c r="O97" s="13">
        <f t="shared" si="31"/>
        <v>2.3233333333333335E-2</v>
      </c>
      <c r="P97" s="13">
        <f t="shared" si="31"/>
        <v>2.3233333333333335E-2</v>
      </c>
      <c r="Q97" s="13">
        <f t="shared" si="31"/>
        <v>2.3233333333333335E-2</v>
      </c>
      <c r="R97" s="13">
        <f t="shared" si="31"/>
        <v>2.3233333333333335E-2</v>
      </c>
      <c r="S97" s="13">
        <f t="shared" si="31"/>
        <v>2.3233333333333335E-2</v>
      </c>
      <c r="T97" s="13">
        <f t="shared" si="31"/>
        <v>2.3233333333333335E-2</v>
      </c>
      <c r="U97" s="13">
        <f t="shared" si="31"/>
        <v>2.3233333333333335E-2</v>
      </c>
      <c r="V97" s="13">
        <f t="shared" si="31"/>
        <v>2.3233333333333335E-2</v>
      </c>
      <c r="W97" s="13">
        <f t="shared" si="31"/>
        <v>2.3233333333333335E-2</v>
      </c>
      <c r="X97" s="13">
        <f t="shared" si="31"/>
        <v>2.3233333333333335E-2</v>
      </c>
      <c r="Y97" s="13">
        <f t="shared" si="31"/>
        <v>2.3233333333333335E-2</v>
      </c>
      <c r="Z97" s="13">
        <f t="shared" si="31"/>
        <v>2.3233333333333335E-2</v>
      </c>
      <c r="AA97" s="13">
        <f t="shared" si="31"/>
        <v>2.3233333333333335E-2</v>
      </c>
      <c r="AB97" s="13">
        <f t="shared" si="31"/>
        <v>2.3233333333333335E-2</v>
      </c>
      <c r="AC97" s="13">
        <f t="shared" si="31"/>
        <v>2.3233333333333335E-2</v>
      </c>
      <c r="AD97" s="13">
        <f t="shared" si="31"/>
        <v>2.3233333333333335E-2</v>
      </c>
      <c r="AE97" s="13">
        <f t="shared" si="31"/>
        <v>2.3233333333333335E-2</v>
      </c>
      <c r="AF97" s="13">
        <f t="shared" si="31"/>
        <v>2.3233333333333335E-2</v>
      </c>
      <c r="AG97" s="13">
        <f t="shared" si="31"/>
        <v>2.3233333333333335E-2</v>
      </c>
      <c r="AH97" s="13">
        <f t="shared" si="31"/>
        <v>2.3233333333333335E-2</v>
      </c>
      <c r="AI97" s="13">
        <f t="shared" si="31"/>
        <v>2.3233333333333335E-2</v>
      </c>
      <c r="AJ97" s="13">
        <f t="shared" si="31"/>
        <v>2.3233333333333335E-2</v>
      </c>
      <c r="AK97" s="13">
        <f t="shared" si="31"/>
        <v>2.3233333333333335E-2</v>
      </c>
      <c r="AL97" s="13">
        <f t="shared" si="31"/>
        <v>2.3233333333333335E-2</v>
      </c>
      <c r="AM97" s="13">
        <f t="shared" si="31"/>
        <v>2.3233333333333335E-2</v>
      </c>
      <c r="AN97" s="13">
        <f t="shared" si="31"/>
        <v>2.3233333333333335E-2</v>
      </c>
      <c r="AO97" s="13">
        <f t="shared" si="31"/>
        <v>2.3233333333333335E-2</v>
      </c>
      <c r="AP97" s="13">
        <f t="shared" si="31"/>
        <v>2.3233333333333335E-2</v>
      </c>
      <c r="AQ97" s="13">
        <f t="shared" si="31"/>
        <v>2.3233333333333335E-2</v>
      </c>
      <c r="AR97" s="13">
        <f t="shared" si="31"/>
        <v>2.3233333333333335E-2</v>
      </c>
      <c r="AS97" s="13">
        <f t="shared" si="31"/>
        <v>2.3233333333333335E-2</v>
      </c>
      <c r="AT97" s="13">
        <f t="shared" si="31"/>
        <v>2.3233333333333335E-2</v>
      </c>
      <c r="AU97" s="13">
        <f t="shared" si="31"/>
        <v>2.3233333333333335E-2</v>
      </c>
      <c r="AV97" s="13">
        <f t="shared" si="31"/>
        <v>2.3233333333333335E-2</v>
      </c>
      <c r="AW97" s="13">
        <f t="shared" si="31"/>
        <v>2.3233333333333335E-2</v>
      </c>
      <c r="AX97" s="13">
        <f t="shared" si="31"/>
        <v>2.3233333333333335E-2</v>
      </c>
    </row>
    <row r="98" spans="1:50" x14ac:dyDescent="0.35">
      <c r="A98" s="2" t="s">
        <v>8</v>
      </c>
      <c r="B98" s="13">
        <f>MEDIAN(B67:B96)</f>
        <v>0.77700000000000002</v>
      </c>
      <c r="C98" s="13">
        <f t="shared" ref="C98:AX98" si="32">MEDIAN(C67:C96)</f>
        <v>0.34</v>
      </c>
      <c r="D98" s="13">
        <f t="shared" si="32"/>
        <v>0.873</v>
      </c>
      <c r="E98" s="13">
        <f t="shared" si="32"/>
        <v>1.0049999999999999</v>
      </c>
      <c r="F98" s="13">
        <f t="shared" si="32"/>
        <v>0.69779999999999998</v>
      </c>
      <c r="G98" s="13">
        <f t="shared" si="32"/>
        <v>0.748</v>
      </c>
      <c r="H98" s="13">
        <f t="shared" si="32"/>
        <v>0.8145</v>
      </c>
      <c r="I98" s="13">
        <f t="shared" si="32"/>
        <v>0.95265</v>
      </c>
      <c r="J98" s="13">
        <f t="shared" si="32"/>
        <v>1.1635</v>
      </c>
      <c r="K98" s="13">
        <f t="shared" si="32"/>
        <v>1.6500000000000001E-2</v>
      </c>
      <c r="L98" s="13">
        <f t="shared" si="32"/>
        <v>1.6500000000000001E-2</v>
      </c>
      <c r="M98" s="13">
        <f t="shared" si="32"/>
        <v>1.6500000000000001E-2</v>
      </c>
      <c r="N98" s="13">
        <f t="shared" si="32"/>
        <v>1.6500000000000001E-2</v>
      </c>
      <c r="O98" s="13">
        <f t="shared" si="32"/>
        <v>1.6500000000000001E-2</v>
      </c>
      <c r="P98" s="13">
        <f t="shared" si="32"/>
        <v>1.6500000000000001E-2</v>
      </c>
      <c r="Q98" s="13">
        <f t="shared" si="32"/>
        <v>1.6500000000000001E-2</v>
      </c>
      <c r="R98" s="13">
        <f t="shared" si="32"/>
        <v>1.6500000000000001E-2</v>
      </c>
      <c r="S98" s="13">
        <f t="shared" si="32"/>
        <v>1.6500000000000001E-2</v>
      </c>
      <c r="T98" s="13">
        <f t="shared" si="32"/>
        <v>1.6500000000000001E-2</v>
      </c>
      <c r="U98" s="13">
        <f t="shared" si="32"/>
        <v>1.6500000000000001E-2</v>
      </c>
      <c r="V98" s="13">
        <f t="shared" si="32"/>
        <v>1.6500000000000001E-2</v>
      </c>
      <c r="W98" s="13">
        <f t="shared" si="32"/>
        <v>1.6500000000000001E-2</v>
      </c>
      <c r="X98" s="13">
        <f t="shared" si="32"/>
        <v>1.6500000000000001E-2</v>
      </c>
      <c r="Y98" s="13">
        <f t="shared" si="32"/>
        <v>1.6500000000000001E-2</v>
      </c>
      <c r="Z98" s="13">
        <f t="shared" si="32"/>
        <v>1.6500000000000001E-2</v>
      </c>
      <c r="AA98" s="13">
        <f t="shared" si="32"/>
        <v>1.6500000000000001E-2</v>
      </c>
      <c r="AB98" s="13">
        <f t="shared" si="32"/>
        <v>1.6500000000000001E-2</v>
      </c>
      <c r="AC98" s="13">
        <f t="shared" si="32"/>
        <v>1.6500000000000001E-2</v>
      </c>
      <c r="AD98" s="13">
        <f t="shared" si="32"/>
        <v>1.6500000000000001E-2</v>
      </c>
      <c r="AE98" s="13">
        <f t="shared" si="32"/>
        <v>1.6500000000000001E-2</v>
      </c>
      <c r="AF98" s="13">
        <f t="shared" si="32"/>
        <v>1.6500000000000001E-2</v>
      </c>
      <c r="AG98" s="13">
        <f t="shared" si="32"/>
        <v>1.6500000000000001E-2</v>
      </c>
      <c r="AH98" s="13">
        <f t="shared" si="32"/>
        <v>1.6500000000000001E-2</v>
      </c>
      <c r="AI98" s="13">
        <f t="shared" si="32"/>
        <v>1.6500000000000001E-2</v>
      </c>
      <c r="AJ98" s="13">
        <f t="shared" si="32"/>
        <v>1.6500000000000001E-2</v>
      </c>
      <c r="AK98" s="13">
        <f t="shared" si="32"/>
        <v>1.6500000000000001E-2</v>
      </c>
      <c r="AL98" s="13">
        <f t="shared" si="32"/>
        <v>1.6500000000000001E-2</v>
      </c>
      <c r="AM98" s="13">
        <f t="shared" si="32"/>
        <v>1.6500000000000001E-2</v>
      </c>
      <c r="AN98" s="13">
        <f t="shared" si="32"/>
        <v>1.6500000000000001E-2</v>
      </c>
      <c r="AO98" s="13">
        <f t="shared" si="32"/>
        <v>1.6500000000000001E-2</v>
      </c>
      <c r="AP98" s="13">
        <f t="shared" si="32"/>
        <v>1.6500000000000001E-2</v>
      </c>
      <c r="AQ98" s="13">
        <f t="shared" si="32"/>
        <v>1.6500000000000001E-2</v>
      </c>
      <c r="AR98" s="13">
        <f t="shared" si="32"/>
        <v>1.6500000000000001E-2</v>
      </c>
      <c r="AS98" s="13">
        <f t="shared" si="32"/>
        <v>1.6500000000000001E-2</v>
      </c>
      <c r="AT98" s="13">
        <f t="shared" si="32"/>
        <v>1.6500000000000001E-2</v>
      </c>
      <c r="AU98" s="13">
        <f t="shared" si="32"/>
        <v>1.6500000000000001E-2</v>
      </c>
      <c r="AV98" s="13">
        <f t="shared" si="32"/>
        <v>1.6500000000000001E-2</v>
      </c>
      <c r="AW98" s="13">
        <f t="shared" si="32"/>
        <v>1.6500000000000001E-2</v>
      </c>
      <c r="AX98" s="13">
        <f t="shared" si="32"/>
        <v>1.6500000000000001E-2</v>
      </c>
    </row>
    <row r="99" spans="1:50" x14ac:dyDescent="0.35">
      <c r="A99" s="2" t="s">
        <v>62</v>
      </c>
      <c r="B99" s="13">
        <f>100*(SIN(B97))^2</f>
        <v>49.26654330076493</v>
      </c>
      <c r="C99" s="13">
        <f t="shared" ref="C99:AX99" si="33">100*(SIN(C97))^2</f>
        <v>10.271987469172029</v>
      </c>
      <c r="D99" s="13">
        <f t="shared" si="33"/>
        <v>62.867734024362868</v>
      </c>
      <c r="E99" s="13">
        <f t="shared" si="33"/>
        <v>68.86305184455658</v>
      </c>
      <c r="F99" s="13">
        <f t="shared" si="33"/>
        <v>41.470438653350506</v>
      </c>
      <c r="G99" s="13">
        <f t="shared" si="33"/>
        <v>48.532727666781788</v>
      </c>
      <c r="H99" s="13">
        <f t="shared" si="33"/>
        <v>52.10689299527359</v>
      </c>
      <c r="I99" s="13">
        <f t="shared" si="33"/>
        <v>74.15493439721665</v>
      </c>
      <c r="J99" s="13">
        <f t="shared" si="33"/>
        <v>80.859133810123552</v>
      </c>
      <c r="K99" s="13">
        <f t="shared" si="33"/>
        <v>5.3969066115264759E-2</v>
      </c>
      <c r="L99" s="13">
        <f t="shared" si="33"/>
        <v>5.3969066115264759E-2</v>
      </c>
      <c r="M99" s="13">
        <f t="shared" si="33"/>
        <v>5.3969066115264759E-2</v>
      </c>
      <c r="N99" s="13">
        <f t="shared" si="33"/>
        <v>5.3969066115264759E-2</v>
      </c>
      <c r="O99" s="13">
        <f t="shared" si="33"/>
        <v>5.3969066115264759E-2</v>
      </c>
      <c r="P99" s="13">
        <f t="shared" si="33"/>
        <v>5.3969066115264759E-2</v>
      </c>
      <c r="Q99" s="13">
        <f t="shared" si="33"/>
        <v>5.3969066115264759E-2</v>
      </c>
      <c r="R99" s="13">
        <f t="shared" si="33"/>
        <v>5.3969066115264759E-2</v>
      </c>
      <c r="S99" s="13">
        <f t="shared" si="33"/>
        <v>5.3969066115264759E-2</v>
      </c>
      <c r="T99" s="13">
        <f t="shared" si="33"/>
        <v>5.3969066115264759E-2</v>
      </c>
      <c r="U99" s="13">
        <f t="shared" si="33"/>
        <v>5.3969066115264759E-2</v>
      </c>
      <c r="V99" s="13">
        <f t="shared" si="33"/>
        <v>5.3969066115264759E-2</v>
      </c>
      <c r="W99" s="13">
        <f t="shared" si="33"/>
        <v>5.3969066115264759E-2</v>
      </c>
      <c r="X99" s="13">
        <f t="shared" si="33"/>
        <v>5.3969066115264759E-2</v>
      </c>
      <c r="Y99" s="13">
        <f t="shared" si="33"/>
        <v>5.3969066115264759E-2</v>
      </c>
      <c r="Z99" s="13">
        <f t="shared" si="33"/>
        <v>5.3969066115264759E-2</v>
      </c>
      <c r="AA99" s="13">
        <f t="shared" si="33"/>
        <v>5.3969066115264759E-2</v>
      </c>
      <c r="AB99" s="13">
        <f t="shared" si="33"/>
        <v>5.3969066115264759E-2</v>
      </c>
      <c r="AC99" s="13">
        <f t="shared" si="33"/>
        <v>5.3969066115264759E-2</v>
      </c>
      <c r="AD99" s="13">
        <f t="shared" si="33"/>
        <v>5.3969066115264759E-2</v>
      </c>
      <c r="AE99" s="13">
        <f t="shared" si="33"/>
        <v>5.3969066115264759E-2</v>
      </c>
      <c r="AF99" s="13">
        <f t="shared" si="33"/>
        <v>5.3969066115264759E-2</v>
      </c>
      <c r="AG99" s="13">
        <f t="shared" si="33"/>
        <v>5.3969066115264759E-2</v>
      </c>
      <c r="AH99" s="13">
        <f t="shared" si="33"/>
        <v>5.3969066115264759E-2</v>
      </c>
      <c r="AI99" s="13">
        <f t="shared" si="33"/>
        <v>5.3969066115264759E-2</v>
      </c>
      <c r="AJ99" s="13">
        <f t="shared" si="33"/>
        <v>5.3969066115264759E-2</v>
      </c>
      <c r="AK99" s="13">
        <f t="shared" si="33"/>
        <v>5.3969066115264759E-2</v>
      </c>
      <c r="AL99" s="13">
        <f t="shared" si="33"/>
        <v>5.3969066115264759E-2</v>
      </c>
      <c r="AM99" s="13">
        <f t="shared" si="33"/>
        <v>5.3969066115264759E-2</v>
      </c>
      <c r="AN99" s="13">
        <f t="shared" si="33"/>
        <v>5.3969066115264759E-2</v>
      </c>
      <c r="AO99" s="13">
        <f t="shared" si="33"/>
        <v>5.3969066115264759E-2</v>
      </c>
      <c r="AP99" s="13">
        <f t="shared" si="33"/>
        <v>5.3969066115264759E-2</v>
      </c>
      <c r="AQ99" s="13">
        <f t="shared" si="33"/>
        <v>5.3969066115264759E-2</v>
      </c>
      <c r="AR99" s="13">
        <f t="shared" si="33"/>
        <v>5.3969066115264759E-2</v>
      </c>
      <c r="AS99" s="13">
        <f t="shared" si="33"/>
        <v>5.3969066115264759E-2</v>
      </c>
      <c r="AT99" s="13">
        <f t="shared" si="33"/>
        <v>5.3969066115264759E-2</v>
      </c>
      <c r="AU99" s="13">
        <f t="shared" si="33"/>
        <v>5.3969066115264759E-2</v>
      </c>
      <c r="AV99" s="13">
        <f t="shared" si="33"/>
        <v>5.3969066115264759E-2</v>
      </c>
      <c r="AW99" s="13">
        <f t="shared" si="33"/>
        <v>5.3969066115264759E-2</v>
      </c>
      <c r="AX99" s="13">
        <f t="shared" si="33"/>
        <v>5.3969066115264759E-2</v>
      </c>
    </row>
    <row r="100" spans="1:50" x14ac:dyDescent="0.35">
      <c r="A100" s="2" t="s">
        <v>63</v>
      </c>
      <c r="B100" s="13">
        <f>100*(SIN(B98))^2</f>
        <v>49.160223147385707</v>
      </c>
      <c r="C100" s="13">
        <f t="shared" ref="C100:AX100" si="34">100*(SIN(C98))^2</f>
        <v>11.121364062453603</v>
      </c>
      <c r="D100" s="13">
        <f t="shared" si="34"/>
        <v>58.715434819564713</v>
      </c>
      <c r="E100" s="13">
        <f t="shared" si="34"/>
        <v>71.260942604907612</v>
      </c>
      <c r="F100" s="13">
        <f t="shared" si="34"/>
        <v>41.284926877892175</v>
      </c>
      <c r="G100" s="13">
        <f t="shared" si="34"/>
        <v>46.263669746133885</v>
      </c>
      <c r="H100" s="13">
        <f t="shared" si="34"/>
        <v>52.908540816080041</v>
      </c>
      <c r="I100" s="13">
        <f t="shared" si="34"/>
        <v>66.415019662827774</v>
      </c>
      <c r="J100" s="13">
        <f t="shared" si="34"/>
        <v>84.308238647764867</v>
      </c>
      <c r="K100" s="13">
        <f t="shared" si="34"/>
        <v>2.722252942093353E-2</v>
      </c>
      <c r="L100" s="13">
        <f t="shared" si="34"/>
        <v>2.722252942093353E-2</v>
      </c>
      <c r="M100" s="13">
        <f t="shared" si="34"/>
        <v>2.722252942093353E-2</v>
      </c>
      <c r="N100" s="13">
        <f t="shared" si="34"/>
        <v>2.722252942093353E-2</v>
      </c>
      <c r="O100" s="13">
        <f t="shared" si="34"/>
        <v>2.722252942093353E-2</v>
      </c>
      <c r="P100" s="13">
        <f t="shared" si="34"/>
        <v>2.722252942093353E-2</v>
      </c>
      <c r="Q100" s="13">
        <f t="shared" si="34"/>
        <v>2.722252942093353E-2</v>
      </c>
      <c r="R100" s="13">
        <f t="shared" si="34"/>
        <v>2.722252942093353E-2</v>
      </c>
      <c r="S100" s="13">
        <f t="shared" si="34"/>
        <v>2.722252942093353E-2</v>
      </c>
      <c r="T100" s="13">
        <f t="shared" si="34"/>
        <v>2.722252942093353E-2</v>
      </c>
      <c r="U100" s="13">
        <f t="shared" si="34"/>
        <v>2.722252942093353E-2</v>
      </c>
      <c r="V100" s="13">
        <f t="shared" si="34"/>
        <v>2.722252942093353E-2</v>
      </c>
      <c r="W100" s="13">
        <f t="shared" si="34"/>
        <v>2.722252942093353E-2</v>
      </c>
      <c r="X100" s="13">
        <f t="shared" si="34"/>
        <v>2.722252942093353E-2</v>
      </c>
      <c r="Y100" s="13">
        <f t="shared" si="34"/>
        <v>2.722252942093353E-2</v>
      </c>
      <c r="Z100" s="13">
        <f t="shared" si="34"/>
        <v>2.722252942093353E-2</v>
      </c>
      <c r="AA100" s="13">
        <f t="shared" si="34"/>
        <v>2.722252942093353E-2</v>
      </c>
      <c r="AB100" s="13">
        <f t="shared" si="34"/>
        <v>2.722252942093353E-2</v>
      </c>
      <c r="AC100" s="13">
        <f t="shared" si="34"/>
        <v>2.722252942093353E-2</v>
      </c>
      <c r="AD100" s="13">
        <f t="shared" si="34"/>
        <v>2.722252942093353E-2</v>
      </c>
      <c r="AE100" s="13">
        <f t="shared" si="34"/>
        <v>2.722252942093353E-2</v>
      </c>
      <c r="AF100" s="13">
        <f t="shared" si="34"/>
        <v>2.722252942093353E-2</v>
      </c>
      <c r="AG100" s="13">
        <f t="shared" si="34"/>
        <v>2.722252942093353E-2</v>
      </c>
      <c r="AH100" s="13">
        <f t="shared" si="34"/>
        <v>2.722252942093353E-2</v>
      </c>
      <c r="AI100" s="13">
        <f t="shared" si="34"/>
        <v>2.722252942093353E-2</v>
      </c>
      <c r="AJ100" s="13">
        <f t="shared" si="34"/>
        <v>2.722252942093353E-2</v>
      </c>
      <c r="AK100" s="13">
        <f t="shared" si="34"/>
        <v>2.722252942093353E-2</v>
      </c>
      <c r="AL100" s="13">
        <f t="shared" si="34"/>
        <v>2.722252942093353E-2</v>
      </c>
      <c r="AM100" s="13">
        <f t="shared" si="34"/>
        <v>2.722252942093353E-2</v>
      </c>
      <c r="AN100" s="13">
        <f t="shared" si="34"/>
        <v>2.722252942093353E-2</v>
      </c>
      <c r="AO100" s="13">
        <f t="shared" si="34"/>
        <v>2.722252942093353E-2</v>
      </c>
      <c r="AP100" s="13">
        <f t="shared" si="34"/>
        <v>2.722252942093353E-2</v>
      </c>
      <c r="AQ100" s="13">
        <f t="shared" si="34"/>
        <v>2.722252942093353E-2</v>
      </c>
      <c r="AR100" s="13">
        <f t="shared" si="34"/>
        <v>2.722252942093353E-2</v>
      </c>
      <c r="AS100" s="13">
        <f t="shared" si="34"/>
        <v>2.722252942093353E-2</v>
      </c>
      <c r="AT100" s="13">
        <f t="shared" si="34"/>
        <v>2.722252942093353E-2</v>
      </c>
      <c r="AU100" s="13">
        <f t="shared" si="34"/>
        <v>2.722252942093353E-2</v>
      </c>
      <c r="AV100" s="13">
        <f t="shared" si="34"/>
        <v>2.722252942093353E-2</v>
      </c>
      <c r="AW100" s="13">
        <f t="shared" si="34"/>
        <v>2.722252942093353E-2</v>
      </c>
      <c r="AX100" s="13">
        <f t="shared" si="34"/>
        <v>2.722252942093353E-2</v>
      </c>
    </row>
    <row r="133" spans="1:1" x14ac:dyDescent="0.35">
      <c r="A133" s="2"/>
    </row>
    <row r="134" spans="1:1" x14ac:dyDescent="0.35">
      <c r="A134" s="2"/>
    </row>
    <row r="135" spans="1:1" x14ac:dyDescent="0.35">
      <c r="A135" s="2"/>
    </row>
    <row r="136" spans="1:1" x14ac:dyDescent="0.35">
      <c r="A136" s="2"/>
    </row>
    <row r="170" spans="1:1" x14ac:dyDescent="0.35">
      <c r="A170" s="2"/>
    </row>
    <row r="171" spans="1:1" x14ac:dyDescent="0.35">
      <c r="A171" s="2"/>
    </row>
    <row r="172" spans="1:1" x14ac:dyDescent="0.35">
      <c r="A172" s="2"/>
    </row>
    <row r="173" spans="1:1" x14ac:dyDescent="0.35">
      <c r="A173" s="2"/>
    </row>
  </sheetData>
  <pageMargins left="0.7" right="0.7" top="0.75" bottom="0.75" header="0.3" footer="0.3"/>
  <pageSetup paperSize="9" orientation="portrait" r:id="rId1"/>
  <headerFooter>
    <oddFooter>&amp;C&amp;1#&amp;"Calibri"&amp;12&amp;K000000OFFICIAL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34"/>
  <sheetViews>
    <sheetView workbookViewId="0">
      <selection activeCell="A21" sqref="A21"/>
    </sheetView>
  </sheetViews>
  <sheetFormatPr defaultColWidth="9.1796875" defaultRowHeight="14.5" x14ac:dyDescent="0.35"/>
  <cols>
    <col min="1" max="1" width="50.54296875" style="1" customWidth="1"/>
    <col min="2" max="2" width="12.453125" style="13" customWidth="1"/>
    <col min="3" max="3" width="15.81640625" style="13" bestFit="1" customWidth="1"/>
    <col min="4" max="4" width="18.1796875" style="13" bestFit="1" customWidth="1"/>
    <col min="5" max="5" width="13.81640625" style="13" bestFit="1" customWidth="1"/>
    <col min="6" max="29" width="12.453125" style="13" customWidth="1"/>
    <col min="30" max="50" width="12.453125" style="1" customWidth="1"/>
    <col min="51" max="16384" width="9.1796875" style="1"/>
  </cols>
  <sheetData>
    <row r="1" spans="1:50" ht="28.5" x14ac:dyDescent="0.65">
      <c r="A1" s="3" t="s">
        <v>67</v>
      </c>
    </row>
    <row r="3" spans="1:50" ht="15.5" x14ac:dyDescent="0.35">
      <c r="A3" s="4" t="s">
        <v>1</v>
      </c>
    </row>
    <row r="4" spans="1:50" ht="15.5" x14ac:dyDescent="0.35">
      <c r="A4" s="5" t="s">
        <v>4</v>
      </c>
    </row>
    <row r="5" spans="1:50" x14ac:dyDescent="0.35">
      <c r="A5" s="1" t="s">
        <v>5</v>
      </c>
    </row>
    <row r="6" spans="1:50" x14ac:dyDescent="0.35">
      <c r="A6" s="1" t="s">
        <v>2</v>
      </c>
    </row>
    <row r="7" spans="1:50" x14ac:dyDescent="0.35">
      <c r="A7" s="1" t="s">
        <v>3</v>
      </c>
    </row>
    <row r="8" spans="1:50" x14ac:dyDescent="0.35">
      <c r="C8" s="17"/>
      <c r="D8" s="17"/>
      <c r="E8" s="17"/>
      <c r="F8" s="17"/>
      <c r="G8" s="17"/>
    </row>
    <row r="9" spans="1:50" x14ac:dyDescent="0.35">
      <c r="A9" s="6" t="s">
        <v>7</v>
      </c>
      <c r="B9" s="15"/>
      <c r="C9" s="18"/>
      <c r="D9">
        <v>901</v>
      </c>
      <c r="E9">
        <v>902</v>
      </c>
      <c r="F9">
        <v>903</v>
      </c>
      <c r="G9">
        <v>904</v>
      </c>
      <c r="H9">
        <v>905</v>
      </c>
      <c r="I9">
        <v>906</v>
      </c>
      <c r="J9">
        <v>907</v>
      </c>
      <c r="K9" s="15"/>
      <c r="L9" s="15"/>
      <c r="M9" s="15"/>
      <c r="N9" s="15"/>
      <c r="O9" s="15"/>
      <c r="P9" s="15"/>
      <c r="Q9" s="15"/>
      <c r="R9" s="15"/>
      <c r="S9" s="15"/>
      <c r="T9" s="15"/>
      <c r="U9" s="15"/>
      <c r="V9" s="15"/>
      <c r="W9" s="15"/>
      <c r="X9" s="15"/>
      <c r="Y9" s="15"/>
      <c r="Z9" s="15"/>
      <c r="AA9" s="15"/>
      <c r="AB9" s="15"/>
      <c r="AC9" s="15"/>
    </row>
    <row r="10" spans="1:50" x14ac:dyDescent="0.35">
      <c r="A10" s="1" t="s">
        <v>12</v>
      </c>
      <c r="B10" s="21" t="s">
        <v>11</v>
      </c>
      <c r="C10" s="21" t="s">
        <v>11</v>
      </c>
      <c r="D10" t="s">
        <v>11</v>
      </c>
      <c r="E10" t="s">
        <v>11</v>
      </c>
      <c r="F10" t="s">
        <v>11</v>
      </c>
      <c r="G10" t="s">
        <v>11</v>
      </c>
      <c r="H10" t="s">
        <v>11</v>
      </c>
      <c r="I10" t="s">
        <v>11</v>
      </c>
      <c r="J10" t="s">
        <v>11</v>
      </c>
      <c r="K10" s="14"/>
      <c r="L10" s="14"/>
      <c r="M10" s="14"/>
      <c r="N10" s="14"/>
      <c r="O10" s="14"/>
      <c r="P10" s="14"/>
      <c r="Q10" s="14"/>
      <c r="R10" s="14"/>
      <c r="S10" s="14"/>
      <c r="T10" s="14"/>
      <c r="U10" s="14"/>
      <c r="V10" s="14"/>
      <c r="W10" s="14"/>
      <c r="X10" s="14"/>
      <c r="Y10" s="14"/>
      <c r="Z10" s="14"/>
      <c r="AA10" s="14"/>
      <c r="AB10" s="14"/>
      <c r="AC10" s="14"/>
      <c r="AD10" s="7"/>
      <c r="AE10" s="7"/>
      <c r="AF10" s="7"/>
      <c r="AG10" s="7"/>
      <c r="AH10" s="7"/>
      <c r="AI10" s="7"/>
      <c r="AJ10" s="7"/>
      <c r="AK10" s="7"/>
      <c r="AL10" s="7"/>
      <c r="AM10" s="7"/>
      <c r="AN10" s="7"/>
      <c r="AO10" s="7"/>
      <c r="AP10" s="7"/>
      <c r="AQ10" s="7"/>
      <c r="AR10" s="7"/>
      <c r="AS10" s="7"/>
      <c r="AT10" s="7"/>
      <c r="AU10" s="7"/>
      <c r="AV10" s="7"/>
      <c r="AW10" s="7"/>
      <c r="AX10" s="7"/>
    </row>
    <row r="11" spans="1:50" x14ac:dyDescent="0.35">
      <c r="A11" s="8" t="s">
        <v>13</v>
      </c>
      <c r="B11" s="21" t="s">
        <v>11</v>
      </c>
      <c r="C11" s="21" t="s">
        <v>11</v>
      </c>
      <c r="D11" t="s">
        <v>11</v>
      </c>
      <c r="E11" t="s">
        <v>11</v>
      </c>
      <c r="F11" t="s">
        <v>11</v>
      </c>
      <c r="G11" t="s">
        <v>11</v>
      </c>
      <c r="H11" t="s">
        <v>11</v>
      </c>
      <c r="I11" t="s">
        <v>11</v>
      </c>
      <c r="J11" t="s">
        <v>11</v>
      </c>
      <c r="K11" s="14"/>
      <c r="L11" s="14"/>
      <c r="M11" s="14"/>
      <c r="N11" s="14"/>
      <c r="O11" s="14"/>
      <c r="P11" s="14"/>
      <c r="Q11" s="14"/>
      <c r="R11" s="14"/>
      <c r="S11" s="14"/>
      <c r="T11" s="14"/>
      <c r="U11" s="14"/>
      <c r="V11" s="14"/>
      <c r="W11" s="14"/>
      <c r="X11" s="14"/>
      <c r="Y11" s="14"/>
      <c r="Z11" s="14"/>
      <c r="AA11" s="14"/>
      <c r="AB11" s="14"/>
      <c r="AC11" s="14"/>
      <c r="AD11" s="7"/>
      <c r="AE11" s="7"/>
      <c r="AF11" s="7"/>
      <c r="AG11" s="7"/>
      <c r="AH11" s="7"/>
      <c r="AI11" s="7"/>
      <c r="AJ11" s="7"/>
      <c r="AK11" s="7"/>
      <c r="AL11" s="7"/>
      <c r="AM11" s="7"/>
      <c r="AN11" s="7"/>
      <c r="AO11" s="7"/>
      <c r="AP11" s="7"/>
      <c r="AQ11" s="7"/>
      <c r="AR11" s="7"/>
      <c r="AS11" s="7"/>
      <c r="AT11" s="7"/>
      <c r="AU11" s="7"/>
      <c r="AV11" s="7"/>
      <c r="AW11" s="7"/>
      <c r="AX11" s="7"/>
    </row>
    <row r="12" spans="1:50" x14ac:dyDescent="0.35">
      <c r="A12" s="1" t="s">
        <v>14</v>
      </c>
      <c r="B12" s="21" t="s">
        <v>11</v>
      </c>
      <c r="C12" s="21" t="s">
        <v>11</v>
      </c>
      <c r="D12" t="s">
        <v>11</v>
      </c>
      <c r="E12" t="s">
        <v>11</v>
      </c>
      <c r="F12" t="s">
        <v>11</v>
      </c>
      <c r="G12" t="s">
        <v>11</v>
      </c>
      <c r="H12" t="s">
        <v>11</v>
      </c>
      <c r="I12" t="s">
        <v>11</v>
      </c>
      <c r="J12" t="s">
        <v>11</v>
      </c>
      <c r="K12" s="14"/>
      <c r="L12" s="14"/>
      <c r="M12" s="14"/>
      <c r="N12" s="14"/>
      <c r="O12" s="14"/>
      <c r="P12" s="14"/>
      <c r="Q12" s="14"/>
      <c r="R12" s="14"/>
      <c r="S12" s="14"/>
      <c r="T12" s="14"/>
      <c r="U12" s="14"/>
      <c r="V12" s="14"/>
      <c r="W12" s="14"/>
      <c r="X12" s="14"/>
      <c r="Y12" s="14"/>
      <c r="Z12" s="14"/>
      <c r="AA12" s="14"/>
      <c r="AB12" s="14"/>
      <c r="AC12" s="14"/>
      <c r="AD12" s="7"/>
      <c r="AE12" s="7"/>
      <c r="AF12" s="7"/>
      <c r="AG12" s="7"/>
      <c r="AH12" s="7"/>
      <c r="AI12" s="7"/>
      <c r="AJ12" s="7"/>
      <c r="AK12" s="7"/>
      <c r="AL12" s="7"/>
      <c r="AM12" s="7"/>
      <c r="AN12" s="7"/>
      <c r="AO12" s="7"/>
      <c r="AP12" s="7"/>
      <c r="AQ12" s="7"/>
      <c r="AR12" s="7"/>
      <c r="AS12" s="7"/>
      <c r="AT12" s="7"/>
      <c r="AU12" s="7"/>
      <c r="AV12" s="7"/>
      <c r="AW12" s="7"/>
      <c r="AX12" s="7"/>
    </row>
    <row r="13" spans="1:50" x14ac:dyDescent="0.35">
      <c r="A13" s="1" t="s">
        <v>15</v>
      </c>
      <c r="B13" s="21" t="s">
        <v>11</v>
      </c>
      <c r="C13" s="21" t="s">
        <v>11</v>
      </c>
      <c r="D13" t="s">
        <v>11</v>
      </c>
      <c r="E13" t="s">
        <v>11</v>
      </c>
      <c r="F13" t="s">
        <v>11</v>
      </c>
      <c r="G13" t="s">
        <v>11</v>
      </c>
      <c r="H13" t="s">
        <v>11</v>
      </c>
      <c r="I13" t="s">
        <v>11</v>
      </c>
      <c r="J13" t="s">
        <v>11</v>
      </c>
      <c r="K13" s="14"/>
      <c r="L13" s="14"/>
      <c r="M13" s="14"/>
      <c r="N13" s="14"/>
      <c r="O13" s="14"/>
      <c r="P13" s="14"/>
      <c r="Q13" s="14"/>
      <c r="R13" s="14"/>
      <c r="S13" s="14"/>
      <c r="T13" s="14"/>
      <c r="U13" s="14"/>
      <c r="V13" s="14"/>
      <c r="W13" s="14"/>
      <c r="X13" s="14"/>
      <c r="Y13" s="14"/>
      <c r="Z13" s="14"/>
      <c r="AA13" s="14"/>
      <c r="AB13" s="14"/>
      <c r="AC13" s="14"/>
      <c r="AD13" s="7"/>
      <c r="AE13" s="7"/>
      <c r="AF13" s="7"/>
      <c r="AG13" s="7"/>
      <c r="AH13" s="7"/>
      <c r="AI13" s="7"/>
      <c r="AJ13" s="7"/>
      <c r="AK13" s="7"/>
      <c r="AL13" s="7"/>
      <c r="AM13" s="7"/>
      <c r="AN13" s="7"/>
      <c r="AO13" s="7"/>
      <c r="AP13" s="7"/>
      <c r="AQ13" s="7"/>
      <c r="AR13" s="7"/>
      <c r="AS13" s="7"/>
      <c r="AT13" s="7"/>
      <c r="AU13" s="7"/>
      <c r="AV13" s="7"/>
      <c r="AW13" s="7"/>
      <c r="AX13" s="7"/>
    </row>
    <row r="14" spans="1:50" x14ac:dyDescent="0.35">
      <c r="A14" s="1" t="s">
        <v>16</v>
      </c>
      <c r="B14" s="21">
        <v>0</v>
      </c>
      <c r="C14" s="21">
        <v>0</v>
      </c>
      <c r="D14">
        <v>0.1</v>
      </c>
      <c r="E14">
        <v>0</v>
      </c>
      <c r="F14">
        <v>2</v>
      </c>
      <c r="G14">
        <v>0</v>
      </c>
      <c r="H14">
        <v>0</v>
      </c>
      <c r="I14">
        <v>0.5</v>
      </c>
      <c r="J14">
        <v>1</v>
      </c>
      <c r="K14" s="14"/>
      <c r="L14" s="14"/>
      <c r="M14" s="14"/>
      <c r="N14" s="14"/>
      <c r="O14" s="14"/>
      <c r="P14" s="14"/>
      <c r="Q14" s="14"/>
      <c r="R14" s="14"/>
      <c r="S14" s="14"/>
      <c r="T14" s="14"/>
      <c r="U14" s="14"/>
      <c r="V14" s="14"/>
      <c r="W14" s="14"/>
      <c r="X14" s="14"/>
      <c r="Y14" s="14"/>
      <c r="Z14" s="14"/>
      <c r="AA14" s="14"/>
      <c r="AB14" s="14"/>
      <c r="AC14" s="14"/>
      <c r="AD14" s="7"/>
      <c r="AE14" s="7"/>
      <c r="AF14" s="7"/>
      <c r="AG14" s="7"/>
      <c r="AH14" s="7"/>
      <c r="AI14" s="7"/>
      <c r="AJ14" s="7"/>
      <c r="AK14" s="7"/>
      <c r="AL14" s="7"/>
      <c r="AM14" s="7"/>
      <c r="AN14" s="7"/>
      <c r="AO14" s="7"/>
      <c r="AP14" s="7"/>
      <c r="AQ14" s="7"/>
      <c r="AR14" s="7"/>
      <c r="AS14" s="7"/>
      <c r="AT14" s="7"/>
      <c r="AU14" s="7"/>
      <c r="AV14" s="7"/>
      <c r="AW14" s="7"/>
      <c r="AX14" s="7"/>
    </row>
    <row r="15" spans="1:50" x14ac:dyDescent="0.35">
      <c r="A15" s="1" t="s">
        <v>17</v>
      </c>
      <c r="B15" s="21" t="s">
        <v>11</v>
      </c>
      <c r="C15" s="21" t="s">
        <v>11</v>
      </c>
      <c r="D15" t="s">
        <v>11</v>
      </c>
      <c r="E15" t="s">
        <v>11</v>
      </c>
      <c r="F15" t="s">
        <v>11</v>
      </c>
      <c r="G15" t="s">
        <v>11</v>
      </c>
      <c r="H15" t="s">
        <v>11</v>
      </c>
      <c r="I15" t="s">
        <v>11</v>
      </c>
      <c r="J15" t="s">
        <v>11</v>
      </c>
      <c r="K15" s="14"/>
      <c r="L15" s="14"/>
      <c r="M15" s="14"/>
      <c r="N15" s="14"/>
      <c r="O15" s="14"/>
      <c r="P15" s="14"/>
      <c r="Q15" s="14"/>
      <c r="R15" s="14"/>
      <c r="S15" s="14"/>
      <c r="T15" s="14"/>
      <c r="U15" s="14"/>
      <c r="V15" s="14"/>
      <c r="W15" s="14"/>
      <c r="X15" s="14"/>
      <c r="Y15" s="14"/>
      <c r="Z15" s="14"/>
      <c r="AA15" s="14"/>
      <c r="AB15" s="14"/>
      <c r="AC15" s="14"/>
      <c r="AD15" s="7"/>
      <c r="AE15" s="7"/>
      <c r="AF15" s="7"/>
      <c r="AG15" s="7"/>
      <c r="AH15" s="7"/>
      <c r="AI15" s="7"/>
      <c r="AJ15" s="7"/>
      <c r="AK15" s="7"/>
      <c r="AL15" s="7"/>
      <c r="AM15" s="7"/>
      <c r="AN15" s="7"/>
      <c r="AO15" s="7"/>
      <c r="AP15" s="7"/>
      <c r="AQ15" s="7"/>
      <c r="AR15" s="7"/>
      <c r="AS15" s="7"/>
      <c r="AT15" s="7"/>
      <c r="AU15" s="7"/>
      <c r="AV15" s="7"/>
      <c r="AW15" s="7"/>
      <c r="AX15" s="7"/>
    </row>
    <row r="16" spans="1:50" x14ac:dyDescent="0.35">
      <c r="A16" s="1" t="s">
        <v>18</v>
      </c>
      <c r="B16" s="21">
        <v>0</v>
      </c>
      <c r="C16" s="21">
        <v>0</v>
      </c>
      <c r="D16">
        <v>0</v>
      </c>
      <c r="E16">
        <v>0</v>
      </c>
      <c r="F16">
        <v>0</v>
      </c>
      <c r="G16">
        <v>0.1</v>
      </c>
      <c r="H16">
        <v>0</v>
      </c>
      <c r="I16">
        <v>1</v>
      </c>
      <c r="J16">
        <v>0.1</v>
      </c>
      <c r="K16" s="14"/>
      <c r="L16" s="14"/>
      <c r="M16" s="14"/>
      <c r="N16" s="14"/>
      <c r="O16" s="14"/>
      <c r="P16" s="14"/>
      <c r="Q16" s="14"/>
      <c r="R16" s="14"/>
      <c r="S16" s="14"/>
      <c r="T16" s="14"/>
      <c r="U16" s="14"/>
      <c r="V16" s="14"/>
      <c r="W16" s="14"/>
      <c r="X16" s="14"/>
      <c r="Y16" s="14"/>
      <c r="Z16" s="14"/>
      <c r="AA16" s="14"/>
      <c r="AB16" s="14"/>
      <c r="AC16" s="14"/>
      <c r="AD16" s="7"/>
      <c r="AE16" s="7"/>
      <c r="AF16" s="7"/>
      <c r="AG16" s="7"/>
      <c r="AH16" s="7"/>
      <c r="AI16" s="7"/>
      <c r="AJ16" s="7"/>
      <c r="AK16" s="7"/>
      <c r="AL16" s="7"/>
      <c r="AM16" s="7"/>
      <c r="AN16" s="7"/>
      <c r="AO16" s="7"/>
      <c r="AP16" s="7"/>
      <c r="AQ16" s="7"/>
      <c r="AR16" s="7"/>
      <c r="AS16" s="7"/>
      <c r="AT16" s="7"/>
      <c r="AU16" s="7"/>
      <c r="AV16" s="7"/>
      <c r="AW16" s="7"/>
      <c r="AX16" s="7"/>
    </row>
    <row r="17" spans="1:50" x14ac:dyDescent="0.35">
      <c r="A17" s="1" t="s">
        <v>19</v>
      </c>
      <c r="B17" s="21">
        <v>0</v>
      </c>
      <c r="C17" s="21">
        <v>0</v>
      </c>
      <c r="D17">
        <v>5</v>
      </c>
      <c r="E17">
        <v>0</v>
      </c>
      <c r="F17">
        <v>0</v>
      </c>
      <c r="G17">
        <v>0.5</v>
      </c>
      <c r="H17">
        <v>1</v>
      </c>
      <c r="I17">
        <v>1</v>
      </c>
      <c r="J17">
        <v>2</v>
      </c>
      <c r="K17" s="14"/>
      <c r="L17" s="14"/>
      <c r="M17" s="14"/>
      <c r="N17" s="14"/>
      <c r="O17" s="14"/>
      <c r="P17" s="14"/>
      <c r="Q17" s="14"/>
      <c r="R17" s="14"/>
      <c r="S17" s="14"/>
      <c r="T17" s="14"/>
      <c r="U17" s="14"/>
      <c r="V17" s="14"/>
      <c r="W17" s="14"/>
      <c r="X17" s="14"/>
      <c r="Y17" s="14"/>
      <c r="Z17" s="14"/>
      <c r="AA17" s="14"/>
      <c r="AB17" s="14"/>
      <c r="AC17" s="14"/>
      <c r="AD17" s="7"/>
      <c r="AE17" s="7"/>
      <c r="AF17" s="7"/>
      <c r="AG17" s="7"/>
      <c r="AH17" s="7"/>
      <c r="AI17" s="7"/>
      <c r="AJ17" s="7"/>
      <c r="AK17" s="7"/>
      <c r="AL17" s="7"/>
      <c r="AM17" s="7"/>
      <c r="AN17" s="7"/>
      <c r="AO17" s="7"/>
      <c r="AP17" s="7"/>
      <c r="AQ17" s="7"/>
      <c r="AR17" s="7"/>
      <c r="AS17" s="7"/>
      <c r="AT17" s="7"/>
      <c r="AU17" s="7"/>
      <c r="AV17" s="7"/>
      <c r="AW17" s="7"/>
      <c r="AX17" s="7"/>
    </row>
    <row r="18" spans="1:50" x14ac:dyDescent="0.35">
      <c r="A18" s="1" t="s">
        <v>20</v>
      </c>
      <c r="B18" s="21">
        <v>0</v>
      </c>
      <c r="C18" s="21">
        <v>0</v>
      </c>
      <c r="D18">
        <v>0.5</v>
      </c>
      <c r="E18">
        <v>15</v>
      </c>
      <c r="F18">
        <v>10</v>
      </c>
      <c r="G18">
        <v>10</v>
      </c>
      <c r="H18">
        <v>40</v>
      </c>
      <c r="I18">
        <v>1</v>
      </c>
      <c r="J18">
        <v>1</v>
      </c>
      <c r="K18" s="14"/>
      <c r="L18" s="14"/>
      <c r="M18" s="14"/>
      <c r="N18" s="14"/>
      <c r="O18" s="14"/>
      <c r="P18" s="14"/>
      <c r="Q18" s="14"/>
      <c r="R18" s="14"/>
      <c r="S18" s="14"/>
      <c r="T18" s="14"/>
      <c r="U18" s="14"/>
      <c r="V18" s="14"/>
      <c r="W18" s="14"/>
      <c r="X18" s="14"/>
      <c r="Y18" s="14"/>
      <c r="Z18" s="14"/>
      <c r="AA18" s="14"/>
      <c r="AB18" s="14"/>
      <c r="AC18" s="14"/>
      <c r="AD18" s="7"/>
      <c r="AE18" s="7"/>
      <c r="AF18" s="7"/>
      <c r="AG18" s="7"/>
      <c r="AH18" s="7"/>
      <c r="AI18" s="7"/>
      <c r="AJ18" s="7"/>
      <c r="AK18" s="7"/>
      <c r="AL18" s="7"/>
      <c r="AM18" s="7"/>
      <c r="AN18" s="7"/>
      <c r="AO18" s="7"/>
      <c r="AP18" s="7"/>
      <c r="AQ18" s="7"/>
      <c r="AR18" s="7"/>
      <c r="AS18" s="7"/>
      <c r="AT18" s="7"/>
      <c r="AU18" s="7"/>
      <c r="AV18" s="7"/>
      <c r="AW18" s="7"/>
      <c r="AX18" s="7"/>
    </row>
    <row r="19" spans="1:50" x14ac:dyDescent="0.35">
      <c r="A19" s="1" t="s">
        <v>21</v>
      </c>
      <c r="B19" s="21">
        <v>10</v>
      </c>
      <c r="C19" s="21">
        <v>65</v>
      </c>
      <c r="D19">
        <v>30</v>
      </c>
      <c r="E19">
        <v>35</v>
      </c>
      <c r="F19">
        <v>55</v>
      </c>
      <c r="G19">
        <v>10</v>
      </c>
      <c r="H19">
        <v>10</v>
      </c>
      <c r="I19">
        <v>45</v>
      </c>
      <c r="J19">
        <v>55</v>
      </c>
      <c r="K19" s="14"/>
      <c r="L19" s="14"/>
      <c r="M19" s="14"/>
      <c r="N19" s="14"/>
      <c r="O19" s="14"/>
      <c r="P19" s="14"/>
      <c r="Q19" s="14"/>
      <c r="R19" s="14"/>
      <c r="S19" s="14"/>
      <c r="T19" s="14"/>
      <c r="U19" s="14"/>
      <c r="V19" s="14"/>
      <c r="W19" s="14"/>
      <c r="X19" s="14"/>
      <c r="Y19" s="14"/>
      <c r="Z19" s="14"/>
      <c r="AA19" s="14"/>
      <c r="AB19" s="14"/>
      <c r="AC19" s="14"/>
      <c r="AD19" s="7"/>
      <c r="AE19" s="7"/>
      <c r="AF19" s="7"/>
      <c r="AG19" s="7"/>
      <c r="AH19" s="7"/>
      <c r="AI19" s="7"/>
      <c r="AJ19" s="7"/>
      <c r="AK19" s="7"/>
      <c r="AL19" s="7"/>
      <c r="AM19" s="7"/>
      <c r="AN19" s="7"/>
      <c r="AO19" s="7"/>
      <c r="AP19" s="7"/>
      <c r="AQ19" s="7"/>
      <c r="AR19" s="7"/>
      <c r="AS19" s="7"/>
      <c r="AT19" s="7"/>
      <c r="AU19" s="7"/>
      <c r="AV19" s="7"/>
      <c r="AW19" s="7"/>
      <c r="AX19" s="7"/>
    </row>
    <row r="20" spans="1:50" x14ac:dyDescent="0.35">
      <c r="A20" s="1" t="s">
        <v>22</v>
      </c>
      <c r="B20" s="21">
        <v>0</v>
      </c>
      <c r="C20" s="21">
        <v>0</v>
      </c>
      <c r="D20">
        <v>0</v>
      </c>
      <c r="E20">
        <v>0</v>
      </c>
      <c r="F20">
        <v>0</v>
      </c>
      <c r="G20">
        <v>0</v>
      </c>
      <c r="H20">
        <v>0</v>
      </c>
      <c r="I20">
        <v>0</v>
      </c>
      <c r="J20">
        <v>0</v>
      </c>
      <c r="K20" s="14"/>
      <c r="L20" s="14"/>
      <c r="M20" s="14"/>
      <c r="N20" s="14"/>
      <c r="O20" s="14"/>
      <c r="P20" s="14"/>
      <c r="Q20" s="14"/>
      <c r="R20" s="14"/>
      <c r="S20" s="14"/>
      <c r="T20" s="14"/>
      <c r="U20" s="14"/>
      <c r="V20" s="14"/>
      <c r="W20" s="14"/>
      <c r="X20" s="14"/>
      <c r="Y20" s="14"/>
      <c r="Z20" s="14"/>
      <c r="AA20" s="14"/>
      <c r="AB20" s="14"/>
      <c r="AC20" s="14"/>
      <c r="AD20" s="7"/>
      <c r="AE20" s="7"/>
      <c r="AF20" s="7"/>
      <c r="AG20" s="7"/>
      <c r="AH20" s="7"/>
      <c r="AI20" s="7"/>
      <c r="AJ20" s="7"/>
      <c r="AK20" s="7"/>
      <c r="AL20" s="7"/>
      <c r="AM20" s="7"/>
      <c r="AN20" s="7"/>
      <c r="AO20" s="7"/>
      <c r="AP20" s="7"/>
      <c r="AQ20" s="7"/>
      <c r="AR20" s="7"/>
      <c r="AS20" s="7"/>
      <c r="AT20" s="7"/>
      <c r="AU20" s="7"/>
      <c r="AV20" s="7"/>
      <c r="AW20" s="7"/>
      <c r="AX20" s="7"/>
    </row>
    <row r="21" spans="1:50" x14ac:dyDescent="0.35">
      <c r="A21" s="1" t="s">
        <v>23</v>
      </c>
      <c r="B21" s="21">
        <v>0</v>
      </c>
      <c r="C21" s="21">
        <v>0</v>
      </c>
      <c r="D21">
        <v>15</v>
      </c>
      <c r="E21">
        <v>15</v>
      </c>
      <c r="F21">
        <v>10</v>
      </c>
      <c r="G21">
        <v>25</v>
      </c>
      <c r="H21">
        <v>40</v>
      </c>
      <c r="I21">
        <v>10</v>
      </c>
      <c r="J21">
        <v>7</v>
      </c>
      <c r="K21" s="14"/>
      <c r="L21" s="14"/>
      <c r="M21" s="14"/>
      <c r="N21" s="14"/>
      <c r="O21" s="14"/>
      <c r="P21" s="14"/>
      <c r="Q21" s="14"/>
      <c r="R21" s="14"/>
      <c r="S21" s="14"/>
      <c r="T21" s="14"/>
      <c r="U21" s="14"/>
      <c r="V21" s="14"/>
      <c r="W21" s="14"/>
      <c r="X21" s="14"/>
      <c r="Y21" s="14"/>
      <c r="Z21" s="14"/>
      <c r="AA21" s="14"/>
      <c r="AB21" s="14"/>
      <c r="AC21" s="14"/>
      <c r="AD21" s="7"/>
      <c r="AE21" s="7"/>
      <c r="AF21" s="7"/>
      <c r="AG21" s="7"/>
      <c r="AH21" s="7"/>
      <c r="AI21" s="7"/>
      <c r="AJ21" s="7"/>
      <c r="AK21" s="7"/>
      <c r="AL21" s="7"/>
      <c r="AM21" s="7"/>
      <c r="AN21" s="7"/>
      <c r="AO21" s="7"/>
      <c r="AP21" s="7"/>
      <c r="AQ21" s="7"/>
      <c r="AR21" s="7"/>
      <c r="AS21" s="7"/>
      <c r="AT21" s="7"/>
      <c r="AU21" s="7"/>
      <c r="AV21" s="7"/>
      <c r="AW21" s="7"/>
      <c r="AX21" s="7"/>
    </row>
    <row r="22" spans="1:50" x14ac:dyDescent="0.35">
      <c r="A22" s="1" t="s">
        <v>24</v>
      </c>
      <c r="B22" s="21">
        <v>0</v>
      </c>
      <c r="C22" s="21">
        <v>0</v>
      </c>
      <c r="D22">
        <v>1</v>
      </c>
      <c r="E22">
        <v>4</v>
      </c>
      <c r="F22">
        <v>1</v>
      </c>
      <c r="G22">
        <v>4</v>
      </c>
      <c r="H22">
        <v>2</v>
      </c>
      <c r="I22">
        <v>1</v>
      </c>
      <c r="J22">
        <v>0.1</v>
      </c>
      <c r="K22" s="14"/>
      <c r="L22" s="14"/>
      <c r="M22" s="14"/>
      <c r="N22" s="14"/>
      <c r="O22" s="14"/>
      <c r="P22" s="14"/>
      <c r="Q22" s="14"/>
      <c r="R22" s="14"/>
      <c r="S22" s="14"/>
      <c r="T22" s="14"/>
      <c r="U22" s="14"/>
      <c r="V22" s="14"/>
      <c r="W22" s="14"/>
      <c r="X22" s="14"/>
      <c r="Y22" s="14"/>
      <c r="Z22" s="14"/>
      <c r="AA22" s="14"/>
      <c r="AB22" s="14"/>
      <c r="AC22" s="14"/>
      <c r="AD22" s="7"/>
      <c r="AE22" s="7"/>
      <c r="AF22" s="7"/>
      <c r="AG22" s="7"/>
      <c r="AH22" s="7"/>
      <c r="AI22" s="7"/>
      <c r="AJ22" s="7"/>
      <c r="AK22" s="7"/>
      <c r="AL22" s="7"/>
      <c r="AM22" s="7"/>
      <c r="AN22" s="7"/>
      <c r="AO22" s="7"/>
      <c r="AP22" s="7"/>
      <c r="AQ22" s="7"/>
      <c r="AR22" s="7"/>
      <c r="AS22" s="7"/>
      <c r="AT22" s="7"/>
      <c r="AU22" s="7"/>
      <c r="AV22" s="7"/>
      <c r="AW22" s="7"/>
      <c r="AX22" s="7"/>
    </row>
    <row r="23" spans="1:50" x14ac:dyDescent="0.35">
      <c r="A23" s="1" t="s">
        <v>25</v>
      </c>
      <c r="B23" s="21">
        <v>10</v>
      </c>
      <c r="C23" s="21">
        <v>65</v>
      </c>
      <c r="D23">
        <v>45</v>
      </c>
      <c r="E23">
        <v>55</v>
      </c>
      <c r="F23">
        <v>70</v>
      </c>
      <c r="G23">
        <v>40</v>
      </c>
      <c r="H23">
        <v>55</v>
      </c>
      <c r="I23">
        <v>55</v>
      </c>
      <c r="J23">
        <v>65</v>
      </c>
      <c r="K23" s="14"/>
      <c r="L23" s="14"/>
      <c r="M23" s="14"/>
      <c r="N23" s="14"/>
      <c r="O23" s="14"/>
      <c r="P23" s="14"/>
      <c r="Q23" s="14"/>
      <c r="R23" s="14"/>
      <c r="S23" s="14"/>
      <c r="T23" s="14"/>
      <c r="U23" s="14"/>
      <c r="V23" s="14"/>
      <c r="W23" s="14"/>
      <c r="X23" s="14"/>
      <c r="Y23" s="14"/>
      <c r="Z23" s="14"/>
      <c r="AA23" s="14"/>
      <c r="AB23" s="14"/>
      <c r="AC23" s="14"/>
      <c r="AD23" s="7"/>
      <c r="AE23" s="7"/>
      <c r="AF23" s="7"/>
      <c r="AG23" s="7"/>
      <c r="AH23" s="7"/>
      <c r="AI23" s="7"/>
      <c r="AJ23" s="7"/>
      <c r="AK23" s="7"/>
      <c r="AL23" s="7"/>
      <c r="AM23" s="7"/>
      <c r="AN23" s="7"/>
      <c r="AO23" s="7"/>
      <c r="AP23" s="7"/>
      <c r="AQ23" s="7"/>
      <c r="AR23" s="7"/>
      <c r="AS23" s="7"/>
      <c r="AT23" s="7"/>
      <c r="AU23" s="7"/>
      <c r="AV23" s="7"/>
      <c r="AW23" s="7"/>
      <c r="AX23" s="7"/>
    </row>
    <row r="24" spans="1:50" x14ac:dyDescent="0.35">
      <c r="A24" s="1" t="s">
        <v>26</v>
      </c>
      <c r="B24" s="21">
        <v>0</v>
      </c>
      <c r="C24" s="21">
        <v>0</v>
      </c>
      <c r="D24">
        <v>2</v>
      </c>
      <c r="E24">
        <v>0</v>
      </c>
      <c r="F24">
        <v>1</v>
      </c>
      <c r="G24">
        <v>0</v>
      </c>
      <c r="H24">
        <v>0</v>
      </c>
      <c r="I24">
        <v>2</v>
      </c>
      <c r="J24">
        <v>1</v>
      </c>
      <c r="K24" s="14"/>
      <c r="L24" s="14"/>
      <c r="M24" s="14"/>
      <c r="N24" s="14"/>
      <c r="O24" s="14"/>
      <c r="P24" s="14"/>
      <c r="Q24" s="14"/>
      <c r="R24" s="14"/>
      <c r="S24" s="14"/>
      <c r="T24" s="14"/>
      <c r="U24" s="14"/>
      <c r="V24" s="14"/>
      <c r="W24" s="14"/>
      <c r="X24" s="14"/>
      <c r="Y24" s="14"/>
      <c r="Z24" s="14"/>
      <c r="AA24" s="14"/>
      <c r="AB24" s="14"/>
      <c r="AC24" s="14"/>
      <c r="AD24" s="7"/>
      <c r="AE24" s="7"/>
      <c r="AF24" s="7"/>
      <c r="AG24" s="7"/>
      <c r="AH24" s="7"/>
      <c r="AI24" s="7"/>
      <c r="AJ24" s="7"/>
      <c r="AK24" s="7"/>
      <c r="AL24" s="7"/>
      <c r="AM24" s="7"/>
      <c r="AN24" s="7"/>
      <c r="AO24" s="7"/>
      <c r="AP24" s="7"/>
      <c r="AQ24" s="7"/>
      <c r="AR24" s="7"/>
      <c r="AS24" s="7"/>
      <c r="AT24" s="7"/>
      <c r="AU24" s="7"/>
      <c r="AV24" s="7"/>
      <c r="AW24" s="7"/>
      <c r="AX24" s="7"/>
    </row>
    <row r="25" spans="1:50" x14ac:dyDescent="0.35">
      <c r="A25" s="1" t="s">
        <v>27</v>
      </c>
      <c r="B25" s="21">
        <v>2</v>
      </c>
      <c r="C25" s="21">
        <v>2</v>
      </c>
      <c r="D25">
        <v>4</v>
      </c>
      <c r="E25">
        <v>3</v>
      </c>
      <c r="F25">
        <v>5</v>
      </c>
      <c r="G25">
        <v>4</v>
      </c>
      <c r="H25">
        <v>5</v>
      </c>
      <c r="I25">
        <v>3</v>
      </c>
      <c r="J25">
        <v>4</v>
      </c>
      <c r="K25" s="14"/>
      <c r="L25" s="14"/>
      <c r="M25" s="14"/>
      <c r="N25" s="14"/>
      <c r="O25" s="14"/>
      <c r="P25" s="14"/>
      <c r="Q25" s="14"/>
      <c r="R25" s="14"/>
      <c r="S25" s="14"/>
      <c r="T25" s="14"/>
      <c r="U25" s="14"/>
      <c r="V25" s="14"/>
      <c r="W25" s="14"/>
      <c r="X25" s="14"/>
      <c r="Y25" s="14"/>
      <c r="Z25" s="14"/>
      <c r="AA25" s="14"/>
      <c r="AB25" s="14"/>
      <c r="AC25" s="14"/>
      <c r="AD25" s="7"/>
      <c r="AE25" s="7"/>
      <c r="AF25" s="7"/>
      <c r="AG25" s="7"/>
      <c r="AH25" s="7"/>
      <c r="AI25" s="7"/>
      <c r="AJ25" s="7"/>
      <c r="AK25" s="7"/>
      <c r="AL25" s="7"/>
      <c r="AM25" s="7"/>
      <c r="AN25" s="7"/>
      <c r="AO25" s="7"/>
      <c r="AP25" s="7"/>
      <c r="AQ25" s="7"/>
      <c r="AR25" s="7"/>
      <c r="AS25" s="7"/>
      <c r="AT25" s="7"/>
      <c r="AU25" s="7"/>
      <c r="AV25" s="7"/>
      <c r="AW25" s="7"/>
      <c r="AX25" s="7"/>
    </row>
    <row r="26" spans="1:50" x14ac:dyDescent="0.35">
      <c r="A26" s="1" t="s">
        <v>28</v>
      </c>
      <c r="B26" s="21">
        <v>0</v>
      </c>
      <c r="C26" s="21">
        <v>0</v>
      </c>
      <c r="D26">
        <v>20</v>
      </c>
      <c r="E26">
        <v>7</v>
      </c>
      <c r="F26">
        <v>5</v>
      </c>
      <c r="G26">
        <v>18</v>
      </c>
      <c r="H26">
        <v>9</v>
      </c>
      <c r="I26">
        <v>18</v>
      </c>
      <c r="J26">
        <v>16</v>
      </c>
      <c r="K26" s="14"/>
      <c r="L26" s="14"/>
      <c r="M26" s="14"/>
      <c r="N26" s="14"/>
      <c r="O26" s="14"/>
      <c r="P26" s="14"/>
      <c r="Q26" s="14"/>
      <c r="R26" s="14"/>
      <c r="S26" s="14"/>
      <c r="T26" s="14"/>
      <c r="U26" s="14"/>
      <c r="V26" s="14"/>
      <c r="W26" s="14"/>
      <c r="X26" s="14"/>
      <c r="Y26" s="14"/>
      <c r="Z26" s="14"/>
      <c r="AA26" s="14"/>
      <c r="AB26" s="14"/>
      <c r="AC26" s="14"/>
      <c r="AD26" s="7"/>
      <c r="AE26" s="7"/>
      <c r="AF26" s="7"/>
      <c r="AG26" s="7"/>
      <c r="AH26" s="7"/>
      <c r="AI26" s="7"/>
      <c r="AJ26" s="7"/>
      <c r="AK26" s="7"/>
      <c r="AL26" s="7"/>
      <c r="AM26" s="7"/>
      <c r="AN26" s="7"/>
      <c r="AO26" s="7"/>
      <c r="AP26" s="7"/>
      <c r="AQ26" s="7"/>
      <c r="AR26" s="7"/>
      <c r="AS26" s="7"/>
      <c r="AT26" s="7"/>
      <c r="AU26" s="7"/>
      <c r="AV26" s="7"/>
      <c r="AW26" s="7"/>
      <c r="AX26" s="7"/>
    </row>
    <row r="27" spans="1:50" x14ac:dyDescent="0.35">
      <c r="A27" s="1" t="s">
        <v>29</v>
      </c>
      <c r="B27" s="21">
        <v>0</v>
      </c>
      <c r="C27" s="21">
        <v>0</v>
      </c>
      <c r="D27">
        <v>0</v>
      </c>
      <c r="E27">
        <v>0</v>
      </c>
      <c r="F27">
        <v>0</v>
      </c>
      <c r="G27">
        <v>0</v>
      </c>
      <c r="H27">
        <v>0</v>
      </c>
      <c r="I27">
        <v>0</v>
      </c>
      <c r="J27">
        <v>0</v>
      </c>
      <c r="K27" s="14"/>
      <c r="L27" s="14"/>
      <c r="M27" s="14"/>
      <c r="N27" s="14"/>
      <c r="O27" s="14"/>
      <c r="P27" s="14"/>
      <c r="Q27" s="14"/>
      <c r="R27" s="14"/>
      <c r="S27" s="14"/>
      <c r="T27" s="14"/>
      <c r="U27" s="14"/>
      <c r="V27" s="14"/>
      <c r="W27" s="14"/>
      <c r="X27" s="14"/>
      <c r="Y27" s="14"/>
      <c r="Z27" s="14"/>
      <c r="AA27" s="14"/>
      <c r="AB27" s="14"/>
      <c r="AC27" s="14"/>
      <c r="AD27" s="7"/>
      <c r="AE27" s="7"/>
      <c r="AF27" s="7"/>
      <c r="AG27" s="7"/>
      <c r="AH27" s="7"/>
      <c r="AI27" s="7"/>
      <c r="AJ27" s="7"/>
      <c r="AK27" s="7"/>
      <c r="AL27" s="7"/>
      <c r="AM27" s="7"/>
      <c r="AN27" s="7"/>
      <c r="AO27" s="7"/>
      <c r="AP27" s="7"/>
      <c r="AQ27" s="7"/>
      <c r="AR27" s="7"/>
      <c r="AS27" s="7"/>
      <c r="AT27" s="7"/>
      <c r="AU27" s="7"/>
      <c r="AV27" s="7"/>
      <c r="AW27" s="7"/>
      <c r="AX27" s="7"/>
    </row>
    <row r="28" spans="1:50" x14ac:dyDescent="0.35">
      <c r="A28" s="1" t="s">
        <v>30</v>
      </c>
      <c r="B28" s="21">
        <v>1</v>
      </c>
      <c r="C28" s="21">
        <v>0</v>
      </c>
      <c r="D28">
        <v>8</v>
      </c>
      <c r="E28">
        <v>30</v>
      </c>
      <c r="F28">
        <v>15</v>
      </c>
      <c r="G28">
        <v>20</v>
      </c>
      <c r="H28">
        <v>10</v>
      </c>
      <c r="I28">
        <v>15</v>
      </c>
      <c r="J28">
        <v>15</v>
      </c>
      <c r="K28" s="14"/>
      <c r="L28" s="14"/>
      <c r="M28" s="14"/>
      <c r="N28" s="14"/>
      <c r="O28" s="14"/>
      <c r="P28" s="14"/>
      <c r="Q28" s="14"/>
      <c r="R28" s="14"/>
      <c r="S28" s="14"/>
      <c r="T28" s="14"/>
      <c r="U28" s="14"/>
      <c r="V28" s="14"/>
      <c r="W28" s="14"/>
      <c r="X28" s="14"/>
      <c r="Y28" s="14"/>
      <c r="Z28" s="14"/>
      <c r="AA28" s="14"/>
      <c r="AB28" s="14"/>
      <c r="AC28" s="14"/>
      <c r="AD28" s="7"/>
      <c r="AE28" s="7"/>
      <c r="AF28" s="7"/>
      <c r="AG28" s="7"/>
      <c r="AH28" s="7"/>
      <c r="AI28" s="7"/>
      <c r="AJ28" s="7"/>
      <c r="AK28" s="7"/>
      <c r="AL28" s="7"/>
      <c r="AM28" s="7"/>
      <c r="AN28" s="7"/>
      <c r="AO28" s="7"/>
      <c r="AP28" s="7"/>
      <c r="AQ28" s="7"/>
      <c r="AR28" s="7"/>
      <c r="AS28" s="7"/>
      <c r="AT28" s="7"/>
      <c r="AU28" s="7"/>
      <c r="AV28" s="7"/>
      <c r="AW28" s="7"/>
      <c r="AX28" s="7"/>
    </row>
    <row r="29" spans="1:50" x14ac:dyDescent="0.35">
      <c r="A29" s="1" t="s">
        <v>31</v>
      </c>
      <c r="B29" s="21" t="s">
        <v>11</v>
      </c>
      <c r="C29" s="21" t="s">
        <v>11</v>
      </c>
      <c r="D29" t="s">
        <v>11</v>
      </c>
      <c r="E29" t="s">
        <v>11</v>
      </c>
      <c r="F29" t="s">
        <v>11</v>
      </c>
      <c r="G29" t="s">
        <v>11</v>
      </c>
      <c r="H29" t="s">
        <v>11</v>
      </c>
      <c r="I29" t="s">
        <v>11</v>
      </c>
      <c r="J29" t="s">
        <v>11</v>
      </c>
      <c r="K29" s="14"/>
      <c r="L29" s="14"/>
      <c r="M29" s="14"/>
      <c r="N29" s="14"/>
      <c r="O29" s="14"/>
      <c r="P29" s="14"/>
      <c r="Q29" s="14"/>
      <c r="R29" s="14"/>
      <c r="S29" s="14"/>
      <c r="T29" s="14"/>
      <c r="U29" s="14"/>
      <c r="V29" s="14"/>
      <c r="W29" s="14"/>
      <c r="X29" s="14"/>
      <c r="Y29" s="14"/>
      <c r="Z29" s="14"/>
      <c r="AA29" s="14"/>
      <c r="AB29" s="14"/>
      <c r="AC29" s="14"/>
      <c r="AD29" s="7"/>
      <c r="AE29" s="7"/>
      <c r="AF29" s="7"/>
      <c r="AG29" s="7"/>
      <c r="AH29" s="7"/>
      <c r="AI29" s="7"/>
      <c r="AJ29" s="7"/>
      <c r="AK29" s="7"/>
      <c r="AL29" s="7"/>
      <c r="AM29" s="7"/>
      <c r="AN29" s="7"/>
      <c r="AO29" s="7"/>
      <c r="AP29" s="7"/>
      <c r="AQ29" s="7"/>
      <c r="AR29" s="7"/>
      <c r="AS29" s="7"/>
      <c r="AT29" s="7"/>
      <c r="AU29" s="7"/>
      <c r="AV29" s="7"/>
      <c r="AW29" s="7"/>
      <c r="AX29" s="7"/>
    </row>
    <row r="30" spans="1:50" x14ac:dyDescent="0.35">
      <c r="B30" s="21"/>
      <c r="C30" s="21"/>
      <c r="D30" s="19"/>
      <c r="E30" s="19"/>
      <c r="F30" s="19"/>
      <c r="G30" s="19"/>
      <c r="H30" s="14"/>
      <c r="I30" s="14"/>
      <c r="J30" s="14"/>
      <c r="K30" s="14"/>
      <c r="L30" s="14"/>
      <c r="M30" s="14"/>
      <c r="N30" s="14"/>
      <c r="O30" s="14"/>
      <c r="P30" s="14"/>
      <c r="Q30" s="14"/>
      <c r="R30" s="14"/>
      <c r="S30" s="14"/>
      <c r="T30" s="14"/>
      <c r="U30" s="14"/>
      <c r="V30" s="14"/>
      <c r="W30" s="14"/>
      <c r="X30" s="14"/>
      <c r="Y30" s="14"/>
      <c r="Z30" s="14"/>
      <c r="AA30" s="14"/>
      <c r="AB30" s="14"/>
      <c r="AC30" s="14"/>
      <c r="AD30" s="7"/>
      <c r="AE30" s="7"/>
      <c r="AF30" s="7"/>
      <c r="AG30" s="7"/>
      <c r="AH30" s="7"/>
      <c r="AI30" s="7"/>
      <c r="AJ30" s="7"/>
      <c r="AK30" s="7"/>
      <c r="AL30" s="7"/>
      <c r="AM30" s="7"/>
      <c r="AN30" s="7"/>
      <c r="AO30" s="7"/>
      <c r="AP30" s="7"/>
      <c r="AQ30" s="7"/>
      <c r="AR30" s="7"/>
      <c r="AS30" s="7"/>
      <c r="AT30" s="7"/>
      <c r="AU30" s="7"/>
      <c r="AV30" s="7"/>
      <c r="AW30" s="7"/>
      <c r="AX30" s="7"/>
    </row>
    <row r="32" spans="1:50" s="5" customFormat="1" ht="15.5" x14ac:dyDescent="0.35">
      <c r="A32" s="9" t="s">
        <v>0</v>
      </c>
      <c r="B32" s="12">
        <f>B97</f>
        <v>3.8117832882428564</v>
      </c>
      <c r="C32" s="12">
        <f t="shared" ref="C32:AX32" si="0">C97</f>
        <v>33.665639920786106</v>
      </c>
      <c r="D32" s="12">
        <f t="shared" si="0"/>
        <v>79.100719154047326</v>
      </c>
      <c r="E32" s="12">
        <f t="shared" si="0"/>
        <v>43.726759632020951</v>
      </c>
      <c r="F32" s="12">
        <f t="shared" si="0"/>
        <v>80.346962170345762</v>
      </c>
      <c r="G32" s="12">
        <f t="shared" si="0"/>
        <v>53.008365596880346</v>
      </c>
      <c r="H32" s="12">
        <f t="shared" si="0"/>
        <v>42.735982306007422</v>
      </c>
      <c r="I32" s="12">
        <f t="shared" si="0"/>
        <v>75.155933866281629</v>
      </c>
      <c r="J32" s="12">
        <f t="shared" si="0"/>
        <v>66.589652976930807</v>
      </c>
      <c r="K32" s="12">
        <f t="shared" si="0"/>
        <v>0.197894321505625</v>
      </c>
      <c r="L32" s="12">
        <f t="shared" si="0"/>
        <v>0.197894321505625</v>
      </c>
      <c r="M32" s="12">
        <f t="shared" si="0"/>
        <v>0.197894321505625</v>
      </c>
      <c r="N32" s="12">
        <f t="shared" si="0"/>
        <v>0.197894321505625</v>
      </c>
      <c r="O32" s="12">
        <f t="shared" si="0"/>
        <v>0.197894321505625</v>
      </c>
      <c r="P32" s="12">
        <f t="shared" si="0"/>
        <v>0.197894321505625</v>
      </c>
      <c r="Q32" s="12">
        <f t="shared" si="0"/>
        <v>0.197894321505625</v>
      </c>
      <c r="R32" s="12">
        <f t="shared" si="0"/>
        <v>0.197894321505625</v>
      </c>
      <c r="S32" s="12">
        <f t="shared" si="0"/>
        <v>0.197894321505625</v>
      </c>
      <c r="T32" s="12">
        <f t="shared" si="0"/>
        <v>0.197894321505625</v>
      </c>
      <c r="U32" s="12">
        <f t="shared" si="0"/>
        <v>0.197894321505625</v>
      </c>
      <c r="V32" s="12">
        <f t="shared" si="0"/>
        <v>0.197894321505625</v>
      </c>
      <c r="W32" s="12">
        <f t="shared" si="0"/>
        <v>0.197894321505625</v>
      </c>
      <c r="X32" s="12">
        <f t="shared" si="0"/>
        <v>0.197894321505625</v>
      </c>
      <c r="Y32" s="12">
        <f t="shared" si="0"/>
        <v>0.197894321505625</v>
      </c>
      <c r="Z32" s="12">
        <f t="shared" si="0"/>
        <v>0.197894321505625</v>
      </c>
      <c r="AA32" s="12">
        <f t="shared" si="0"/>
        <v>0.197894321505625</v>
      </c>
      <c r="AB32" s="12">
        <f t="shared" si="0"/>
        <v>0.197894321505625</v>
      </c>
      <c r="AC32" s="12">
        <f t="shared" si="0"/>
        <v>0.197894321505625</v>
      </c>
      <c r="AD32" s="12">
        <f t="shared" si="0"/>
        <v>0.197894321505625</v>
      </c>
      <c r="AE32" s="12">
        <f t="shared" si="0"/>
        <v>0.197894321505625</v>
      </c>
      <c r="AF32" s="12">
        <f t="shared" si="0"/>
        <v>0.197894321505625</v>
      </c>
      <c r="AG32" s="12">
        <f t="shared" si="0"/>
        <v>0.197894321505625</v>
      </c>
      <c r="AH32" s="12">
        <f t="shared" si="0"/>
        <v>0.197894321505625</v>
      </c>
      <c r="AI32" s="12">
        <f t="shared" si="0"/>
        <v>0.197894321505625</v>
      </c>
      <c r="AJ32" s="12">
        <f t="shared" si="0"/>
        <v>0.197894321505625</v>
      </c>
      <c r="AK32" s="12">
        <f t="shared" si="0"/>
        <v>0.197894321505625</v>
      </c>
      <c r="AL32" s="12">
        <f t="shared" si="0"/>
        <v>0.197894321505625</v>
      </c>
      <c r="AM32" s="12">
        <f t="shared" si="0"/>
        <v>0.197894321505625</v>
      </c>
      <c r="AN32" s="12">
        <f t="shared" si="0"/>
        <v>0.197894321505625</v>
      </c>
      <c r="AO32" s="12">
        <f t="shared" si="0"/>
        <v>0.197894321505625</v>
      </c>
      <c r="AP32" s="12">
        <f t="shared" si="0"/>
        <v>0.197894321505625</v>
      </c>
      <c r="AQ32" s="12">
        <f t="shared" si="0"/>
        <v>0.197894321505625</v>
      </c>
      <c r="AR32" s="12">
        <f t="shared" si="0"/>
        <v>0.197894321505625</v>
      </c>
      <c r="AS32" s="12">
        <f t="shared" si="0"/>
        <v>0.197894321505625</v>
      </c>
      <c r="AT32" s="12">
        <f t="shared" si="0"/>
        <v>0.197894321505625</v>
      </c>
      <c r="AU32" s="12">
        <f t="shared" si="0"/>
        <v>0.197894321505625</v>
      </c>
      <c r="AV32" s="12">
        <f t="shared" si="0"/>
        <v>0.197894321505625</v>
      </c>
      <c r="AW32" s="12">
        <f t="shared" si="0"/>
        <v>0.197894321505625</v>
      </c>
      <c r="AX32" s="12">
        <f t="shared" si="0"/>
        <v>0.197894321505625</v>
      </c>
    </row>
    <row r="34" spans="2:29" s="10" customFormat="1" x14ac:dyDescent="0.3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2:29" s="10" customFormat="1" x14ac:dyDescent="0.3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2:29" s="10" customFormat="1" x14ac:dyDescent="0.3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2:29" s="10" customFormat="1" x14ac:dyDescent="0.3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2:29" s="10" customFormat="1" x14ac:dyDescent="0.3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2:29" s="10" customFormat="1" x14ac:dyDescent="0.3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2:29" s="10" customFormat="1" x14ac:dyDescent="0.3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2:29" s="10" customFormat="1" x14ac:dyDescent="0.3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2:29" s="10" customFormat="1" x14ac:dyDescent="0.3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2:29" s="10" customFormat="1" x14ac:dyDescent="0.3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2:29" s="10" customFormat="1" x14ac:dyDescent="0.3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2:29" s="10" customFormat="1" x14ac:dyDescent="0.3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2:29" s="10" customFormat="1" x14ac:dyDescent="0.3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2:29" s="10" customFormat="1" x14ac:dyDescent="0.3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2:29" s="10" customFormat="1" x14ac:dyDescent="0.3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50" s="10" customFormat="1" x14ac:dyDescent="0.3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50" s="10" customFormat="1" x14ac:dyDescent="0.3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50" s="10" customFormat="1" x14ac:dyDescent="0.3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50" s="10" customFormat="1" x14ac:dyDescent="0.3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50" s="10" customFormat="1" x14ac:dyDescent="0.3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50" s="10" customFormat="1" x14ac:dyDescent="0.3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50" s="10" customFormat="1" x14ac:dyDescent="0.3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50" s="10" customFormat="1" x14ac:dyDescent="0.3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50" s="10" customFormat="1" x14ac:dyDescent="0.3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50" s="10" customFormat="1" x14ac:dyDescent="0.3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50" s="10" customFormat="1" x14ac:dyDescent="0.3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50" s="10" customFormat="1" x14ac:dyDescent="0.3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4" spans="1:50" x14ac:dyDescent="0.35">
      <c r="A64" s="1" t="s">
        <v>32</v>
      </c>
      <c r="B64" s="13">
        <f>IF(AND(B23&gt;=3,B23&lt;23,B24&lt;3,B20&lt;0.75,B19&gt;=9.5,B19&lt;12.5,B21&lt;7.5),0,IF(AND(B23&lt;3,B24&lt;3,B21&lt;7.5),0.056,IF(AND(B23&gt;=3,B23&lt;23,B24&lt;3,B20&gt;=0.75,B21&gt;=5.5,B21&lt;7.5),0.113,IF(AND(B23&gt;=3,B23&lt;23,B24&lt;3,B20&lt;0.75,B19&lt;9.5,B21&lt;7.5,B25&lt;2),0.218,IF(AND(B23&gt;=6,B23&lt;23,B24&gt;=3,B22&lt;0.5,B17&lt;1.5),0.315,IF(AND(B23&gt;=3,B23&lt;23,B24&lt;3,B20&lt;0.75,B19&lt;9.5,B21&lt;7.5,B25&gt;=2),0.335,IF(AND(B23&gt;=3,B23&lt;23,B24&lt;3,B20&gt;=0.75,B20&lt;3,B21&lt;5.5),0.376,IF(AND(B23&gt;=3,B23&lt;23,B24&lt;3,B20&lt;0.75,B19&gt;=12.5,B21&lt;7.5),0.393,IF(AND(B23&gt;=23,B23&lt;43,B26&lt;2,B22&lt;2.5),0.437,IF(AND(B23&gt;=63,B23&lt;83,B18&lt;0.25,B20&gt;=3,B20&lt;9,B28&lt;0.5,B14&lt;0.75),0.464,IF(AND(B23&gt;=3,B23&lt;23,B24&lt;3,B20&gt;=3,B21&lt;5.5),0.493,IF(AND(B23&lt;23,B24&gt;=6,B22&gt;=0.5),0.496,IF(AND(B23&lt;23,B24&gt;=3,B22&lt;0.5,B17&gt;=1.5),0.515,IF(AND(B23&lt;23,B24&gt;=3,B24&lt;6,B18&lt;0.5,B22&gt;=0.5),0.522,IF(AND(B23&gt;=43,B23&lt;83,B18&gt;=0.25,B18&lt;12.5,B20&lt;0.25,B28&lt;0.75),0.548,IF(AND(B23&gt;=43,B23&lt;83,B18&gt;=12.5,B25&gt;=5),0.557,IF(AND(B23&gt;=63,B23&lt;83,B18&lt;0.25,B20&lt;9,B28&gt;=0.5,B14&lt;0.75),0.558,IF(AND(B23&gt;=23,B23&lt;43,B24&gt;=6,B20&lt;5.5,B26&gt;=2),0.567,IF(AND(B23&lt;6,B24&gt;=3,B22&lt;0.5,B17&lt;1.5),0.58,IF(AND(B23&gt;=43,B23&lt;83,B24&gt;=9,B18&lt;0.25,B14&gt;=0.75),0.58,IF(AND(B23&gt;=43,B23&lt;83,B24&lt;9,B18&lt;0.25,B28&gt;=12.5,B14&gt;=0.75),0.58,IF(AND(B23&gt;=63,B23&lt;83,B18&lt;0.25,B20&lt;3,B28&lt;0.5,B14&lt;0.75,B19&gt;=32.5,B21&lt;0.5),0.61,IF(AND(B23&gt;=43,B23&lt;63,B18&lt;0.25,B20&lt;9,B14&lt;0.75,B25&gt;=4),0.619,IF(AND(B23&gt;=23,B23&lt;43,B26&lt;2,B22&gt;=2.5),0.632,IF(AND(B23&gt;=23,B23&lt;43,B24&lt;1,B28&lt;17.5,B26&gt;=2),0.638,IF(AND(B23&gt;=43,B23&lt;83,B18&gt;=0.25,B18&lt;12.5,B28&gt;=0.75,B17&gt;=6),0.685,IF(AND(B23&lt;23,B24&lt;3,B21&gt;=7.5),0.694,IF(AND(B23&lt;23,B24&gt;=3,B24&lt;6,B18&gt;=0.5,B22&gt;=0.5),0.7,IF(AND(B23&gt;=83,B26&lt;13,B22&gt;=67.5),0.701,IF(AND(B23&gt;=23,B23&lt;43,B24&gt;=1,B24&lt;6,B28&lt;17.5,B26&gt;=2,B22&lt;10),0.755,IF(AND(B23&gt;=63,B23&lt;83,B18&lt;0.25,B20&lt;3,B28&lt;0.5,B14&lt;0.75,B19&gt;=32.5,B21&gt;=0.5),0.826,IF(AND(B23&gt;=43,B23&lt;63,B18&lt;0.25,B20&lt;9,B14&lt;0.75,B25&lt;4),0.844,IF(AND(B23&gt;=43,B23&lt;83,B24&lt;4,B18&lt;0.25,B28&lt;12.5,B14&gt;=0.75,B14&lt;15,B19&lt;57.5),0.848,IF(AND(B23&gt;=43,B23&lt;83,B18&gt;=12.5,B25&lt;5),0.862,IF(AND(B23&gt;=23,B23&lt;43,B24&lt;6,B28&gt;=17.5,B26&gt;=2),0.889,IF(AND(B23&gt;=43,B23&lt;83,B18&gt;=0.25,B18&lt;12.5,B28&gt;=0.75,B14&lt;12.5,B17&lt;6,B16&gt;=0.05),0.909,IF(AND(B23&gt;=23,B23&lt;43,B24&gt;=1,B24&lt;6,B28&lt;17.5,B26&gt;=2,B22&gt;=10),0.912,IF(AND(B23&gt;=23,B23&lt;43,B24&gt;=6,B20&gt;=5.5,B26&gt;=2),0.938,IF(AND(B23&gt;=63,B23&lt;83,B18&lt;0.25,B20&lt;3,B28&lt;0.5,B14&lt;0.75,B19&lt;32.5),0.938,IF(AND(B23&gt;=43,B23&lt;83,B24&gt;=4,B24&lt;9,B18&lt;0.25,B28&lt;12.5,B14&gt;=0.75,B14&lt;15,B19&lt;57.5),0.997,IF(AND(B23&gt;=43,B23&lt;83,B18&gt;=0.25,B18&lt;12.5,B20&gt;=0.25,B28&lt;0.75),1,IF(AND(B23&gt;=43,B23&lt;83,B18&gt;=0.25,B18&lt;12.5,B28&gt;=0.75,B14&gt;=12.5,B17&lt;6,B16&gt;=0.05),1.008,IF(AND(B23&gt;=43,B23&lt;83,B18&lt;0.25,B20&gt;=9,B14&lt;0.75),1.012,IF(AND(B23&gt;=43,B23&lt;83,B24&lt;9,B18&lt;0.25,B28&lt;12.5,B14&gt;=0.75,B14&lt;15,B19&gt;=57.5),1.042,IF(AND(B23&gt;=43,B23&lt;83,B18&gt;=0.25,B18&lt;12.5,B28&gt;=0.75,B17&lt;6,B16&lt;0.05),1.047,IF(AND(B23&gt;=83,B26&lt;13,B22&lt;67.5),1.056,IF(AND(B23&gt;=43,B23&lt;83,B24&lt;9,B18&lt;0.25,B28&lt;12.5,B14&gt;=15),1.173,IF(AND(B23&gt;=83,B20&lt;8.5,B26&gt;=13,B19&gt;=60),1.21,IF(AND(B23&gt;=83,B20&lt;8.5,B26&gt;=13,B19&lt;60),1.318,IF(AND(B23&gt;=83,B20&gt;=8.5,B26&gt;=13),1.505,""))))))))))))))))))))))))))))))))))))))))))))))))))</f>
        <v>0</v>
      </c>
      <c r="C64" s="13">
        <f t="shared" ref="C64:AX64" si="1">IF(AND(C23&gt;=3,C23&lt;23,C24&lt;3,C20&lt;0.75,C19&gt;=9.5,C19&lt;12.5,C21&lt;7.5),0,IF(AND(C23&lt;3,C24&lt;3,C21&lt;7.5),0.056,IF(AND(C23&gt;=3,C23&lt;23,C24&lt;3,C20&gt;=0.75,C21&gt;=5.5,C21&lt;7.5),0.113,IF(AND(C23&gt;=3,C23&lt;23,C24&lt;3,C20&lt;0.75,C19&lt;9.5,C21&lt;7.5,C25&lt;2),0.218,IF(AND(C23&gt;=6,C23&lt;23,C24&gt;=3,C22&lt;0.5,C17&lt;1.5),0.315,IF(AND(C23&gt;=3,C23&lt;23,C24&lt;3,C20&lt;0.75,C19&lt;9.5,C21&lt;7.5,C25&gt;=2),0.335,IF(AND(C23&gt;=3,C23&lt;23,C24&lt;3,C20&gt;=0.75,C20&lt;3,C21&lt;5.5),0.376,IF(AND(C23&gt;=3,C23&lt;23,C24&lt;3,C20&lt;0.75,C19&gt;=12.5,C21&lt;7.5),0.393,IF(AND(C23&gt;=23,C23&lt;43,C26&lt;2,C22&lt;2.5),0.437,IF(AND(C23&gt;=63,C23&lt;83,C18&lt;0.25,C20&gt;=3,C20&lt;9,C28&lt;0.5,C14&lt;0.75),0.464,IF(AND(C23&gt;=3,C23&lt;23,C24&lt;3,C20&gt;=3,C21&lt;5.5),0.493,IF(AND(C23&lt;23,C24&gt;=6,C22&gt;=0.5),0.496,IF(AND(C23&lt;23,C24&gt;=3,C22&lt;0.5,C17&gt;=1.5),0.515,IF(AND(C23&lt;23,C24&gt;=3,C24&lt;6,C18&lt;0.5,C22&gt;=0.5),0.522,IF(AND(C23&gt;=43,C23&lt;83,C18&gt;=0.25,C18&lt;12.5,C20&lt;0.25,C28&lt;0.75),0.548,IF(AND(C23&gt;=43,C23&lt;83,C18&gt;=12.5,C25&gt;=5),0.557,IF(AND(C23&gt;=63,C23&lt;83,C18&lt;0.25,C20&lt;9,C28&gt;=0.5,C14&lt;0.75),0.558,IF(AND(C23&gt;=23,C23&lt;43,C24&gt;=6,C20&lt;5.5,C26&gt;=2),0.567,IF(AND(C23&lt;6,C24&gt;=3,C22&lt;0.5,C17&lt;1.5),0.58,IF(AND(C23&gt;=43,C23&lt;83,C24&gt;=9,C18&lt;0.25,C14&gt;=0.75),0.58,IF(AND(C23&gt;=43,C23&lt;83,C24&lt;9,C18&lt;0.25,C28&gt;=12.5,C14&gt;=0.75),0.58,IF(AND(C23&gt;=63,C23&lt;83,C18&lt;0.25,C20&lt;3,C28&lt;0.5,C14&lt;0.75,C19&gt;=32.5,C21&lt;0.5),0.61,IF(AND(C23&gt;=43,C23&lt;63,C18&lt;0.25,C20&lt;9,C14&lt;0.75,C25&gt;=4),0.619,IF(AND(C23&gt;=23,C23&lt;43,C26&lt;2,C22&gt;=2.5),0.632,IF(AND(C23&gt;=23,C23&lt;43,C24&lt;1,C28&lt;17.5,C26&gt;=2),0.638,IF(AND(C23&gt;=43,C23&lt;83,C18&gt;=0.25,C18&lt;12.5,C28&gt;=0.75,C17&gt;=6),0.685,IF(AND(C23&lt;23,C24&lt;3,C21&gt;=7.5),0.694,IF(AND(C23&lt;23,C24&gt;=3,C24&lt;6,C18&gt;=0.5,C22&gt;=0.5),0.7,IF(AND(C23&gt;=83,C26&lt;13,C22&gt;=67.5),0.701,IF(AND(C23&gt;=23,C23&lt;43,C24&gt;=1,C24&lt;6,C28&lt;17.5,C26&gt;=2,C22&lt;10),0.755,IF(AND(C23&gt;=63,C23&lt;83,C18&lt;0.25,C20&lt;3,C28&lt;0.5,C14&lt;0.75,C19&gt;=32.5,C21&gt;=0.5),0.826,IF(AND(C23&gt;=43,C23&lt;63,C18&lt;0.25,C20&lt;9,C14&lt;0.75,C25&lt;4),0.844,IF(AND(C23&gt;=43,C23&lt;83,C24&lt;4,C18&lt;0.25,C28&lt;12.5,C14&gt;=0.75,C14&lt;15,C19&lt;57.5),0.848,IF(AND(C23&gt;=43,C23&lt;83,C18&gt;=12.5,C25&lt;5),0.862,IF(AND(C23&gt;=23,C23&lt;43,C24&lt;6,C28&gt;=17.5,C26&gt;=2),0.889,IF(AND(C23&gt;=43,C23&lt;83,C18&gt;=0.25,C18&lt;12.5,C28&gt;=0.75,C14&lt;12.5,C17&lt;6,C16&gt;=0.05),0.909,IF(AND(C23&gt;=23,C23&lt;43,C24&gt;=1,C24&lt;6,C28&lt;17.5,C26&gt;=2,C22&gt;=10),0.912,IF(AND(C23&gt;=23,C23&lt;43,C24&gt;=6,C20&gt;=5.5,C26&gt;=2),0.938,IF(AND(C23&gt;=63,C23&lt;83,C18&lt;0.25,C20&lt;3,C28&lt;0.5,C14&lt;0.75,C19&lt;32.5),0.938,IF(AND(C23&gt;=43,C23&lt;83,C24&gt;=4,C24&lt;9,C18&lt;0.25,C28&lt;12.5,C14&gt;=0.75,C14&lt;15,C19&lt;57.5),0.997,IF(AND(C23&gt;=43,C23&lt;83,C18&gt;=0.25,C18&lt;12.5,C20&gt;=0.25,C28&lt;0.75),1,IF(AND(C23&gt;=43,C23&lt;83,C18&gt;=0.25,C18&lt;12.5,C28&gt;=0.75,C14&gt;=12.5,C17&lt;6,C16&gt;=0.05),1.008,IF(AND(C23&gt;=43,C23&lt;83,C18&lt;0.25,C20&gt;=9,C14&lt;0.75),1.012,IF(AND(C23&gt;=43,C23&lt;83,C24&lt;9,C18&lt;0.25,C28&lt;12.5,C14&gt;=0.75,C14&lt;15,C19&gt;=57.5),1.042,IF(AND(C23&gt;=43,C23&lt;83,C18&gt;=0.25,C18&lt;12.5,C28&gt;=0.75,C17&lt;6,C16&lt;0.05),1.047,IF(AND(C23&gt;=83,C26&lt;13,C22&lt;67.5),1.056,IF(AND(C23&gt;=43,C23&lt;83,C24&lt;9,C18&lt;0.25,C28&lt;12.5,C14&gt;=15),1.173,IF(AND(C23&gt;=83,C20&lt;8.5,C26&gt;=13,C19&gt;=60),1.21,IF(AND(C23&gt;=83,C20&lt;8.5,C26&gt;=13,C19&lt;60),1.318,IF(AND(C23&gt;=83,C20&gt;=8.5,C26&gt;=13),1.505,""))))))))))))))))))))))))))))))))))))))))))))))))))</f>
        <v>0.61</v>
      </c>
      <c r="D64" s="13">
        <f t="shared" si="1"/>
        <v>1.0469999999999999</v>
      </c>
      <c r="E64" s="13">
        <f t="shared" si="1"/>
        <v>0.86199999999999999</v>
      </c>
      <c r="F64" s="13">
        <f t="shared" si="1"/>
        <v>1.0469999999999999</v>
      </c>
      <c r="G64" s="13">
        <f t="shared" si="1"/>
        <v>0.88900000000000001</v>
      </c>
      <c r="H64" s="13">
        <f t="shared" si="1"/>
        <v>0.55700000000000005</v>
      </c>
      <c r="I64" s="13">
        <f t="shared" si="1"/>
        <v>0.90900000000000003</v>
      </c>
      <c r="J64" s="13">
        <f t="shared" si="1"/>
        <v>0.90900000000000003</v>
      </c>
      <c r="K64" s="13">
        <f t="shared" si="1"/>
        <v>5.6000000000000001E-2</v>
      </c>
      <c r="L64" s="13">
        <f t="shared" si="1"/>
        <v>5.6000000000000001E-2</v>
      </c>
      <c r="M64" s="13">
        <f t="shared" si="1"/>
        <v>5.6000000000000001E-2</v>
      </c>
      <c r="N64" s="13">
        <f t="shared" si="1"/>
        <v>5.6000000000000001E-2</v>
      </c>
      <c r="O64" s="13">
        <f t="shared" si="1"/>
        <v>5.6000000000000001E-2</v>
      </c>
      <c r="P64" s="13">
        <f t="shared" si="1"/>
        <v>5.6000000000000001E-2</v>
      </c>
      <c r="Q64" s="13">
        <f t="shared" si="1"/>
        <v>5.6000000000000001E-2</v>
      </c>
      <c r="R64" s="13">
        <f t="shared" si="1"/>
        <v>5.6000000000000001E-2</v>
      </c>
      <c r="S64" s="13">
        <f t="shared" si="1"/>
        <v>5.6000000000000001E-2</v>
      </c>
      <c r="T64" s="13">
        <f t="shared" si="1"/>
        <v>5.6000000000000001E-2</v>
      </c>
      <c r="U64" s="13">
        <f t="shared" si="1"/>
        <v>5.6000000000000001E-2</v>
      </c>
      <c r="V64" s="13">
        <f t="shared" si="1"/>
        <v>5.6000000000000001E-2</v>
      </c>
      <c r="W64" s="13">
        <f t="shared" si="1"/>
        <v>5.6000000000000001E-2</v>
      </c>
      <c r="X64" s="13">
        <f t="shared" si="1"/>
        <v>5.6000000000000001E-2</v>
      </c>
      <c r="Y64" s="13">
        <f t="shared" si="1"/>
        <v>5.6000000000000001E-2</v>
      </c>
      <c r="Z64" s="13">
        <f t="shared" si="1"/>
        <v>5.6000000000000001E-2</v>
      </c>
      <c r="AA64" s="13">
        <f t="shared" si="1"/>
        <v>5.6000000000000001E-2</v>
      </c>
      <c r="AB64" s="13">
        <f t="shared" si="1"/>
        <v>5.6000000000000001E-2</v>
      </c>
      <c r="AC64" s="13">
        <f t="shared" si="1"/>
        <v>5.6000000000000001E-2</v>
      </c>
      <c r="AD64" s="13">
        <f t="shared" si="1"/>
        <v>5.6000000000000001E-2</v>
      </c>
      <c r="AE64" s="13">
        <f t="shared" si="1"/>
        <v>5.6000000000000001E-2</v>
      </c>
      <c r="AF64" s="13">
        <f t="shared" si="1"/>
        <v>5.6000000000000001E-2</v>
      </c>
      <c r="AG64" s="13">
        <f t="shared" si="1"/>
        <v>5.6000000000000001E-2</v>
      </c>
      <c r="AH64" s="13">
        <f t="shared" si="1"/>
        <v>5.6000000000000001E-2</v>
      </c>
      <c r="AI64" s="13">
        <f t="shared" si="1"/>
        <v>5.6000000000000001E-2</v>
      </c>
      <c r="AJ64" s="13">
        <f t="shared" si="1"/>
        <v>5.6000000000000001E-2</v>
      </c>
      <c r="AK64" s="13">
        <f t="shared" si="1"/>
        <v>5.6000000000000001E-2</v>
      </c>
      <c r="AL64" s="13">
        <f t="shared" si="1"/>
        <v>5.6000000000000001E-2</v>
      </c>
      <c r="AM64" s="13">
        <f t="shared" si="1"/>
        <v>5.6000000000000001E-2</v>
      </c>
      <c r="AN64" s="13">
        <f t="shared" si="1"/>
        <v>5.6000000000000001E-2</v>
      </c>
      <c r="AO64" s="13">
        <f t="shared" si="1"/>
        <v>5.6000000000000001E-2</v>
      </c>
      <c r="AP64" s="13">
        <f t="shared" si="1"/>
        <v>5.6000000000000001E-2</v>
      </c>
      <c r="AQ64" s="13">
        <f t="shared" si="1"/>
        <v>5.6000000000000001E-2</v>
      </c>
      <c r="AR64" s="13">
        <f t="shared" si="1"/>
        <v>5.6000000000000001E-2</v>
      </c>
      <c r="AS64" s="13">
        <f t="shared" si="1"/>
        <v>5.6000000000000001E-2</v>
      </c>
      <c r="AT64" s="13">
        <f t="shared" si="1"/>
        <v>5.6000000000000001E-2</v>
      </c>
      <c r="AU64" s="13">
        <f t="shared" si="1"/>
        <v>5.6000000000000001E-2</v>
      </c>
      <c r="AV64" s="13">
        <f t="shared" si="1"/>
        <v>5.6000000000000001E-2</v>
      </c>
      <c r="AW64" s="13">
        <f t="shared" si="1"/>
        <v>5.6000000000000001E-2</v>
      </c>
      <c r="AX64" s="13">
        <f t="shared" si="1"/>
        <v>5.6000000000000001E-2</v>
      </c>
    </row>
    <row r="65" spans="1:50" x14ac:dyDescent="0.35">
      <c r="A65" s="1" t="s">
        <v>33</v>
      </c>
      <c r="B65" s="13">
        <f>IF(AND(B23&lt;13,B19&gt;=9,B14&lt;0.5),0,IF(AND(B23&lt;13,B19&lt;1),0.02,IF(AND(B23&lt;13,B19&gt;=9,B14&gt;=0.5),0.27,IF(AND(B23&gt;=13,B23&lt;23,B19&gt;=5,B19&lt;10,B17&lt;0.5),0.28,IF(AND(B23&lt;13,B19&gt;=1,B19&lt;9),0.32,IF(AND(B23&gt;=13,B23&lt;23,B19&lt;5,B20&lt;1.5),0.42,IF(AND(B23&gt;=13,B23&lt;23,B21&gt;=3,B19&gt;=5,B17&gt;=0.5),0.43,IF(AND(B23&gt;=13,B23&lt;23,B19&gt;=10,B17&lt;0.5),0.43,IF(AND(B23&gt;=43,B23&lt;68,B26&gt;=2,B26&lt;3,B18&lt;0.25),0.45,IF(AND(B23&gt;=43,B23&lt;88,B26&lt;2,B21&lt;2,B18&lt;0.25,B19&gt;=63,B14&lt;0.75,B28&gt;=0.5),0.46,IF(AND(B23&gt;=23,B23&lt;43,B26&gt;=3,B21&gt;=2,B21&lt;12.5,B28&gt;=1,B28&lt;4.5),0.5,IF(AND(B23&gt;=68,B23&lt;88,B26&gt;=2,B26&lt;3,B18&lt;0.25,B19&lt;3),0.57,IF(AND(B23&gt;=23,B23&lt;43,B26&lt;3),0.57,IF(AND(B23&gt;=23,B23&lt;43,B26&gt;=3,B21&gt;=2,B21&lt;12.5,B20&gt;=0.5,B28&gt;=4.5),0.58,IF(AND(B23&gt;=13,B23&lt;23,B21&lt;3,B19&gt;=5,B17&gt;=0.5),0.58,IF(AND(B23&gt;=43,B23&lt;88,B26&lt;2,B21&lt;2,B18&lt;0.25,B19&gt;=63,B19&lt;73,B14&lt;0.75,B28&lt;0.5),0.6,IF(AND(B23&gt;=43,B23&lt;88,B26&lt;11,B21&lt;1.5,B18&gt;=0.25,B14&lt;30),0.61,IF(AND(B23&gt;=43,B23&lt;68,B26&gt;=3,B21&gt;=2.5,B18&lt;0.25,B28&gt;=5),0.63,IF(AND(B23&gt;=43,B23&lt;88,B26&lt;2,B21&lt;2,B18&lt;0.25,B19&lt;55,B14&lt;0.75),0.64,IF(AND(B23&gt;=23,B23&lt;43,B26&gt;=3,B21&gt;=2,B21&lt;12.5,B20&lt;0.5,B28&gt;=4.5),0.73,IF(AND(B23&gt;=43,B23&lt;88,B26&lt;2,B21&gt;=2,B18&lt;0.25,B20&gt;=2.5),0.74,IF(AND(B23&gt;=43,B23&lt;88,B26&lt;11,B21&gt;=1.5,B21&lt;12.5,B18&gt;=7,B20&gt;=2),0.74,IF(AND(B23&gt;=68,B23&lt;88,B26&gt;=3,B21&gt;=2.5,B18&lt;0.25,B17&gt;=2.5),0.77,IF(AND(B23&gt;=23,B23&lt;43,B26&gt;=3,B21&gt;=12.5),0.77,IF(AND(B23&gt;=43,B23&lt;88,B26&lt;2,B21&lt;2,B18&lt;0.25,B19&gt;=73,B14&lt;0.75,B28&lt;0.5),0.77,IF(AND(B23&gt;=13,B23&lt;23,B19&lt;5,B20&gt;=1.5),0.77,IF(AND(B23&gt;=68,B23&lt;88,B26&gt;=2,B26&lt;3,B18&lt;0.25,B19&gt;=3),0.78,IF(AND(B23&gt;=23,B23&lt;43,B26&gt;=3,B21&gt;=2,B21&lt;12.5,B28&lt;1),0.79,IF(AND(B23&gt;=43,B23&lt;68,B26&gt;=3,B21&gt;=2.5,B18&lt;0.25,B28&lt;5),0.8,IF(AND(B23&gt;=23,B23&lt;43,B26&gt;=3,B21&lt;2),0.83,IF(AND(B23&gt;=43,B23&lt;88,B26&lt;11,B21&gt;=12.5,B18&gt;=0.25,B25&gt;=3),0.85,IF(AND(B23&gt;=43,B23&lt;88,B26&lt;2,B21&lt;2,B18&lt;0.25,B14&gt;=0.75),0.85,IF(AND(B23&gt;=43,B23&lt;88,B26&lt;2,B21&lt;2,B18&lt;0.25,B19&gt;=55,B19&lt;63,B14&lt;0.75),0.94,IF(AND(B23&gt;=88,B19&lt;13,B25&lt;10),0.96,IF(AND(B23&gt;=68,B23&lt;88,B26&gt;=3,B21&gt;=2.5,B18&lt;0.25,B17&lt;2.5),0.97,IF(AND(B23&gt;=43,B23&lt;88,B26&gt;=3,B21&lt;2.5,B18&lt;0.25),0.97,IF(AND(B23&gt;=43,B23&lt;88,B26&lt;11,B21&gt;=1.5,B21&lt;12.5,B18&gt;=0.25,B18&lt;7,B20&gt;=2),0.98,IF(AND(B23&gt;=43,B23&lt;88,B26&lt;2,B21&gt;=2,B18&lt;0.25,B20&lt;2.5),0.99,IF(AND(B23&gt;=43,B23&lt;88,B26&gt;=11,B18&gt;=0.25,B17&lt;2.5,B24&lt;4),1,IF(AND(B23&gt;=43,B23&lt;88,B26&lt;11,B21&gt;=12.5,B18&gt;=0.25,B25&lt;3),1.03,IF(AND(B23&gt;=43,B23&lt;88,B26&lt;11,B21&lt;1.5,B18&gt;=0.25,B14&gt;=30),1.11,IF(AND(B23&gt;=43,B23&lt;88,B26&gt;=11,B18&gt;=0.25,B20&gt;=7.5,B24&gt;=4),1.11,IF(AND(B23&gt;=43,B23&lt;88,B26&lt;11,B21&gt;=1.5,B21&lt;12.5,B18&gt;=0.25,B20&lt;2),1.14,IF(AND(B23&gt;=43,B23&lt;88,B26&gt;=11,B18&gt;=0.25,B17&gt;=2.5,B24&lt;4),1.16,IF(AND(B23&gt;=88,B19&gt;=13,B25&lt;10),1.23,IF(AND(B23&gt;=88,B25&gt;=10),1.4,IF(AND(B23&gt;=43,B23&lt;88,B26&gt;=11,B18&gt;=0.25,B20&lt;7.5,B24&gt;=4),1.57,"")))))))))))))))))))))))))))))))))))))))))))))))</f>
        <v>0</v>
      </c>
      <c r="C65" s="13">
        <f t="shared" ref="C65:AX65" si="2">IF(AND(C23&lt;13,C19&gt;=9,C14&lt;0.5),0,IF(AND(C23&lt;13,C19&lt;1),0.02,IF(AND(C23&lt;13,C19&gt;=9,C14&gt;=0.5),0.27,IF(AND(C23&gt;=13,C23&lt;23,C19&gt;=5,C19&lt;10,C17&lt;0.5),0.28,IF(AND(C23&lt;13,C19&gt;=1,C19&lt;9),0.32,IF(AND(C23&gt;=13,C23&lt;23,C19&lt;5,C20&lt;1.5),0.42,IF(AND(C23&gt;=13,C23&lt;23,C21&gt;=3,C19&gt;=5,C17&gt;=0.5),0.43,IF(AND(C23&gt;=13,C23&lt;23,C19&gt;=10,C17&lt;0.5),0.43,IF(AND(C23&gt;=43,C23&lt;68,C26&gt;=2,C26&lt;3,C18&lt;0.25),0.45,IF(AND(C23&gt;=43,C23&lt;88,C26&lt;2,C21&lt;2,C18&lt;0.25,C19&gt;=63,C14&lt;0.75,C28&gt;=0.5),0.46,IF(AND(C23&gt;=23,C23&lt;43,C26&gt;=3,C21&gt;=2,C21&lt;12.5,C28&gt;=1,C28&lt;4.5),0.5,IF(AND(C23&gt;=68,C23&lt;88,C26&gt;=2,C26&lt;3,C18&lt;0.25,C19&lt;3),0.57,IF(AND(C23&gt;=23,C23&lt;43,C26&lt;3),0.57,IF(AND(C23&gt;=23,C23&lt;43,C26&gt;=3,C21&gt;=2,C21&lt;12.5,C20&gt;=0.5,C28&gt;=4.5),0.58,IF(AND(C23&gt;=13,C23&lt;23,C21&lt;3,C19&gt;=5,C17&gt;=0.5),0.58,IF(AND(C23&gt;=43,C23&lt;88,C26&lt;2,C21&lt;2,C18&lt;0.25,C19&gt;=63,C19&lt;73,C14&lt;0.75,C28&lt;0.5),0.6,IF(AND(C23&gt;=43,C23&lt;88,C26&lt;11,C21&lt;1.5,C18&gt;=0.25,C14&lt;30),0.61,IF(AND(C23&gt;=43,C23&lt;68,C26&gt;=3,C21&gt;=2.5,C18&lt;0.25,C28&gt;=5),0.63,IF(AND(C23&gt;=43,C23&lt;88,C26&lt;2,C21&lt;2,C18&lt;0.25,C19&lt;55,C14&lt;0.75),0.64,IF(AND(C23&gt;=23,C23&lt;43,C26&gt;=3,C21&gt;=2,C21&lt;12.5,C20&lt;0.5,C28&gt;=4.5),0.73,IF(AND(C23&gt;=43,C23&lt;88,C26&lt;2,C21&gt;=2,C18&lt;0.25,C20&gt;=2.5),0.74,IF(AND(C23&gt;=43,C23&lt;88,C26&lt;11,C21&gt;=1.5,C21&lt;12.5,C18&gt;=7,C20&gt;=2),0.74,IF(AND(C23&gt;=68,C23&lt;88,C26&gt;=3,C21&gt;=2.5,C18&lt;0.25,C17&gt;=2.5),0.77,IF(AND(C23&gt;=23,C23&lt;43,C26&gt;=3,C21&gt;=12.5),0.77,IF(AND(C23&gt;=43,C23&lt;88,C26&lt;2,C21&lt;2,C18&lt;0.25,C19&gt;=73,C14&lt;0.75,C28&lt;0.5),0.77,IF(AND(C23&gt;=13,C23&lt;23,C19&lt;5,C20&gt;=1.5),0.77,IF(AND(C23&gt;=68,C23&lt;88,C26&gt;=2,C26&lt;3,C18&lt;0.25,C19&gt;=3),0.78,IF(AND(C23&gt;=23,C23&lt;43,C26&gt;=3,C21&gt;=2,C21&lt;12.5,C28&lt;1),0.79,IF(AND(C23&gt;=43,C23&lt;68,C26&gt;=3,C21&gt;=2.5,C18&lt;0.25,C28&lt;5),0.8,IF(AND(C23&gt;=23,C23&lt;43,C26&gt;=3,C21&lt;2),0.83,IF(AND(C23&gt;=43,C23&lt;88,C26&lt;11,C21&gt;=12.5,C18&gt;=0.25,C25&gt;=3),0.85,IF(AND(C23&gt;=43,C23&lt;88,C26&lt;2,C21&lt;2,C18&lt;0.25,C14&gt;=0.75),0.85,IF(AND(C23&gt;=43,C23&lt;88,C26&lt;2,C21&lt;2,C18&lt;0.25,C19&gt;=55,C19&lt;63,C14&lt;0.75),0.94,IF(AND(C23&gt;=88,C19&lt;13,C25&lt;10),0.96,IF(AND(C23&gt;=68,C23&lt;88,C26&gt;=3,C21&gt;=2.5,C18&lt;0.25,C17&lt;2.5),0.97,IF(AND(C23&gt;=43,C23&lt;88,C26&gt;=3,C21&lt;2.5,C18&lt;0.25),0.97,IF(AND(C23&gt;=43,C23&lt;88,C26&lt;11,C21&gt;=1.5,C21&lt;12.5,C18&gt;=0.25,C18&lt;7,C20&gt;=2),0.98,IF(AND(C23&gt;=43,C23&lt;88,C26&lt;2,C21&gt;=2,C18&lt;0.25,C20&lt;2.5),0.99,IF(AND(C23&gt;=43,C23&lt;88,C26&gt;=11,C18&gt;=0.25,C17&lt;2.5,C24&lt;4),1,IF(AND(C23&gt;=43,C23&lt;88,C26&lt;11,C21&gt;=12.5,C18&gt;=0.25,C25&lt;3),1.03,IF(AND(C23&gt;=43,C23&lt;88,C26&lt;11,C21&lt;1.5,C18&gt;=0.25,C14&gt;=30),1.11,IF(AND(C23&gt;=43,C23&lt;88,C26&gt;=11,C18&gt;=0.25,C20&gt;=7.5,C24&gt;=4),1.11,IF(AND(C23&gt;=43,C23&lt;88,C26&lt;11,C21&gt;=1.5,C21&lt;12.5,C18&gt;=0.25,C20&lt;2),1.14,IF(AND(C23&gt;=43,C23&lt;88,C26&gt;=11,C18&gt;=0.25,C17&gt;=2.5,C24&lt;4),1.16,IF(AND(C23&gt;=88,C19&gt;=13,C25&lt;10),1.23,IF(AND(C23&gt;=88,C25&gt;=10),1.4,IF(AND(C23&gt;=43,C23&lt;88,C26&gt;=11,C18&gt;=0.25,C20&lt;7.5,C24&gt;=4),1.57,"")))))))))))))))))))))))))))))))))))))))))))))))</f>
        <v>0.6</v>
      </c>
      <c r="D65" s="13">
        <f t="shared" si="2"/>
        <v>1.1599999999999999</v>
      </c>
      <c r="E65" s="13">
        <f t="shared" si="2"/>
        <v>0.85</v>
      </c>
      <c r="F65" s="13">
        <f t="shared" si="2"/>
        <v>1.1399999999999999</v>
      </c>
      <c r="G65" s="13">
        <f t="shared" si="2"/>
        <v>0.77</v>
      </c>
      <c r="H65" s="13">
        <f t="shared" si="2"/>
        <v>0.85</v>
      </c>
      <c r="I65" s="13">
        <f t="shared" si="2"/>
        <v>1</v>
      </c>
      <c r="J65" s="13">
        <f t="shared" si="2"/>
        <v>1</v>
      </c>
      <c r="K65" s="13">
        <f t="shared" si="2"/>
        <v>0.02</v>
      </c>
      <c r="L65" s="13">
        <f t="shared" si="2"/>
        <v>0.02</v>
      </c>
      <c r="M65" s="13">
        <f t="shared" si="2"/>
        <v>0.02</v>
      </c>
      <c r="N65" s="13">
        <f t="shared" si="2"/>
        <v>0.02</v>
      </c>
      <c r="O65" s="13">
        <f t="shared" si="2"/>
        <v>0.02</v>
      </c>
      <c r="P65" s="13">
        <f t="shared" si="2"/>
        <v>0.02</v>
      </c>
      <c r="Q65" s="13">
        <f t="shared" si="2"/>
        <v>0.02</v>
      </c>
      <c r="R65" s="13">
        <f t="shared" si="2"/>
        <v>0.02</v>
      </c>
      <c r="S65" s="13">
        <f t="shared" si="2"/>
        <v>0.02</v>
      </c>
      <c r="T65" s="13">
        <f t="shared" si="2"/>
        <v>0.02</v>
      </c>
      <c r="U65" s="13">
        <f t="shared" si="2"/>
        <v>0.02</v>
      </c>
      <c r="V65" s="13">
        <f t="shared" si="2"/>
        <v>0.02</v>
      </c>
      <c r="W65" s="13">
        <f t="shared" si="2"/>
        <v>0.02</v>
      </c>
      <c r="X65" s="13">
        <f t="shared" si="2"/>
        <v>0.02</v>
      </c>
      <c r="Y65" s="13">
        <f t="shared" si="2"/>
        <v>0.02</v>
      </c>
      <c r="Z65" s="13">
        <f t="shared" si="2"/>
        <v>0.02</v>
      </c>
      <c r="AA65" s="13">
        <f t="shared" si="2"/>
        <v>0.02</v>
      </c>
      <c r="AB65" s="13">
        <f t="shared" si="2"/>
        <v>0.02</v>
      </c>
      <c r="AC65" s="13">
        <f t="shared" si="2"/>
        <v>0.02</v>
      </c>
      <c r="AD65" s="13">
        <f t="shared" si="2"/>
        <v>0.02</v>
      </c>
      <c r="AE65" s="13">
        <f t="shared" si="2"/>
        <v>0.02</v>
      </c>
      <c r="AF65" s="13">
        <f t="shared" si="2"/>
        <v>0.02</v>
      </c>
      <c r="AG65" s="13">
        <f t="shared" si="2"/>
        <v>0.02</v>
      </c>
      <c r="AH65" s="13">
        <f t="shared" si="2"/>
        <v>0.02</v>
      </c>
      <c r="AI65" s="13">
        <f t="shared" si="2"/>
        <v>0.02</v>
      </c>
      <c r="AJ65" s="13">
        <f t="shared" si="2"/>
        <v>0.02</v>
      </c>
      <c r="AK65" s="13">
        <f t="shared" si="2"/>
        <v>0.02</v>
      </c>
      <c r="AL65" s="13">
        <f t="shared" si="2"/>
        <v>0.02</v>
      </c>
      <c r="AM65" s="13">
        <f t="shared" si="2"/>
        <v>0.02</v>
      </c>
      <c r="AN65" s="13">
        <f t="shared" si="2"/>
        <v>0.02</v>
      </c>
      <c r="AO65" s="13">
        <f t="shared" si="2"/>
        <v>0.02</v>
      </c>
      <c r="AP65" s="13">
        <f t="shared" si="2"/>
        <v>0.02</v>
      </c>
      <c r="AQ65" s="13">
        <f t="shared" si="2"/>
        <v>0.02</v>
      </c>
      <c r="AR65" s="13">
        <f t="shared" si="2"/>
        <v>0.02</v>
      </c>
      <c r="AS65" s="13">
        <f t="shared" si="2"/>
        <v>0.02</v>
      </c>
      <c r="AT65" s="13">
        <f t="shared" si="2"/>
        <v>0.02</v>
      </c>
      <c r="AU65" s="13">
        <f t="shared" si="2"/>
        <v>0.02</v>
      </c>
      <c r="AV65" s="13">
        <f t="shared" si="2"/>
        <v>0.02</v>
      </c>
      <c r="AW65" s="13">
        <f t="shared" si="2"/>
        <v>0.02</v>
      </c>
      <c r="AX65" s="13">
        <f t="shared" si="2"/>
        <v>0.02</v>
      </c>
    </row>
    <row r="66" spans="1:50" x14ac:dyDescent="0.35">
      <c r="A66" s="1" t="s">
        <v>34</v>
      </c>
      <c r="B66" s="13">
        <f>IF(AND(B23&gt;=3,B23&lt;18,B21&lt;0.75,B17&gt;=1),0,IF(AND(B23&lt;3),0.1,IF(AND(B23&gt;=3,B23&lt;18,B21&lt;0.75,B17&lt;1,B19&gt;=6,B25&lt;4),0.12,IF(AND(B23&gt;=18,B23&lt;38,B21&gt;=11,B17&lt;4,B28&gt;=0.25,B16&lt;8),0.23,IF(AND(B23&gt;=3,B23&lt;18,B21&lt;0.75,B17&lt;1,B19&lt;6,B25&lt;4),0.3,IF(AND(B23&gt;=3,B23&lt;18,B21&gt;=0.75,B14&lt;1.5),0.32,IF(AND(B23&gt;=18,B23&lt;28,B14&lt;5,B17&gt;=4),0.34,IF(AND(B23&gt;=18,B23&lt;38,B26&lt;5,B21&lt;11,B17&gt;=0.5,B17&lt;4,B28&gt;=0.25,B16&lt;8),0.35,IF(AND(B23&gt;=3,B23&lt;18,B21&gt;=0.75,B14&gt;=6),0.35,IF(AND(B23&gt;=48,B23&lt;88,B26&lt;17,B20&lt;8.5,B14&lt;0.25,B22&gt;=72.5),0.35,IF(AND(B23&gt;=3,B23&lt;18,B21&lt;0.75,B17&lt;1,B25&gt;=4),0.38,IF(AND(B23&gt;=3,B23&lt;18,B21&gt;=0.75,B14&gt;=1.5,B14&lt;6,B24&gt;=4),0.43,IF(AND(B23&gt;=18,B23&lt;38,B26&lt;5,B21&lt;11,B17&lt;0.5,B28&gt;=0.25,B19&lt;25,B16&lt;8),0.47,IF(AND(B23&gt;=38,B23&lt;48,B26&lt;17,B20&lt;8.5,B19&gt;=35),0.49,IF(AND(B23&gt;=3,B23&lt;18,B21&gt;=0.75,B14&gt;=1.5,B14&lt;6,B16&lt;2.5,B24&lt;4),0.5,IF(AND(B23&gt;=18,B23&lt;38,B26&lt;5,B20&lt;22.5,B17&lt;4,B28&lt;0.25),0.56,IF(AND(B23&gt;=18,B23&lt;38,B26&gt;=5,B21&lt;11,B17&lt;4,B28&gt;=0.25,B16&lt;8),0.56,IF(AND(B23&gt;=38,B23&lt;48,B26&lt;17,B20&lt;8.5,B21&gt;=6,B19&gt;=23,B19&lt;35),0.56,IF(AND(B23&gt;=18,B23&lt;28,B14&gt;=5,B17&gt;=4),0.58,IF(AND(B23&gt;=48,B23&lt;88,B26&lt;17,B20&lt;8.5,B14&lt;0.25,B25&gt;=6,B22&lt;72.5),0.59,IF(AND(B23&gt;=48,B23&lt;88,B26&lt;3,B20&lt;8.5,B21&gt;=2,B14&lt;0.25,B25&lt;6,B22&lt;72.5),0.6,IF(AND(B23&gt;=48,B23&lt;88,B26&lt;17,B20&lt;8.5,B14&gt;=14.5,B28&lt;12.5,B18&gt;=16),0.63,IF(AND(B23&gt;=48,B23&lt;88,B26&lt;3,B20&lt;8.5,B21&lt;2,B14&lt;0.25,B19&gt;=63,B19&lt;73,B25&lt;6,B22&lt;72.5),0.66,IF(AND(B23&gt;=38,B23&lt;48,B26&lt;17,B20&lt;8.5,B21&lt;6,B17&lt;0.5,B19&lt;35),0.66,IF(AND(B23&gt;=48,B23&lt;70,B26&lt;17,B20&lt;8.5,B14&gt;=0.25,B14&lt;19,B28&lt;12.5,B19&gt;=45,B18&lt;16),0.68,IF(AND(B23&gt;=28,B23&lt;38,B17&gt;=4,B22&lt;0.5),0.72,IF(AND(B23&gt;=38,B23&lt;48,B26&lt;17,B20&lt;8.5,B21&gt;=6,B19&lt;23),0.73,IF(AND(B23&gt;=48,B23&lt;88,B26&lt;17,B20&lt;8.5,B14&gt;=0.25,B14&lt;19,B28&lt;12.5,B19&lt;10,B18&lt;16),0.74,IF(AND(B23&gt;=18,B23&lt;38,B26&lt;5,B21&lt;11,B17&lt;0.5,B28&gt;=0.25,B19&gt;=25,B16&lt;8),0.74,IF(AND(B23&gt;=3,B23&lt;18,B21&gt;=0.75,B14&gt;=1.5,B14&lt;6,B16&gt;=2.5,B24&lt;4),0.76,IF(AND(B23&gt;=38,B23&lt;88,B26&lt;4,B20&gt;=8.5),0.78,IF(AND(B23&gt;=18,B23&lt;38,B17&lt;4,B28&gt;=0.25,B16&gt;=8),0.79,IF(AND(B23&gt;=48,B23&lt;63,B26&gt;=3,B26&lt;17,B20&lt;8.5,B14&lt;0.25,B25&lt;6,B22&lt;72.5),0.8,IF(AND(B23&gt;=48,B23&lt;88,B26&lt;17,B20&lt;8.5,B14&gt;=0.25,B14&lt;1.5,B28&gt;=12.5),0.82,IF(AND(B23&gt;=28,B23&lt;38,B17&gt;=4,B22&gt;=0.5),0.86,IF(AND(B23&gt;=38,B23&lt;48,B26&lt;17,B20&lt;8.5,B21&lt;6,B17&gt;=0.5,B19&lt;35),0.86,IF(AND(B23&gt;=48,B23&lt;70,B26&lt;17,B20&lt;8.5,B14&gt;=0.25,B14&lt;19,B28&lt;12.5,B19&gt;=10,B19&lt;45,B18&lt;16),0.88,IF(AND(B23&gt;=48,B23&lt;88,B26&lt;3,B20&lt;8.5,B21&lt;2,B14&lt;0.25,B19&lt;63,B25&lt;6,B22&lt;72.5),0.89,IF(AND(B23&gt;=48,B23&lt;88,B26&lt;3,B20&lt;8.5,B21&lt;2,B14&lt;0.25,B19&gt;=73,B25&lt;6,B22&lt;72.5),0.89,IF(AND(B23&gt;=18,B23&lt;38,B26&gt;=5,B17&lt;4,B28&lt;0.25),0.92,IF(AND(B23&gt;=63,B23&lt;88,B26&gt;=3,B26&lt;17,B20&lt;8.5,B14&lt;0.25,B25&lt;6,B22&lt;72.5),0.94,IF(AND(B23&gt;=70,B23&lt;88,B26&lt;17,B20&lt;8.5,B14&gt;=0.25,B14&lt;19,B28&lt;12.5,B19&gt;=10,B18&lt;16),0.94,IF(AND(B23&gt;=38,B23&lt;88,B26&gt;=17,B20&lt;8.5,B17&lt;0.75),0.96,IF(AND(B23&gt;=18,B23&lt;38,B26&lt;5,B20&gt;=22.5,B17&lt;4,B28&lt;0.25),0.99,IF(AND(B23&gt;=48,B23&lt;88,B26&lt;17,B20&lt;8.5,B14&gt;=0.25,B14&lt;14.5,B28&lt;12.5,B18&gt;=16),1,IF(AND(B23&gt;=48,B23&lt;88,B26&lt;17,B20&lt;8.5,B14&gt;=19,B28&lt;12.5,B18&lt;16),1.04,IF(AND(B23&gt;=38,B23&lt;88,B26&gt;=4,B20&gt;=8.5,B21&lt;15),1.05,IF(AND(B23&gt;=88,B25&lt;9),1.14,IF(AND(B23&gt;=38,B23&lt;88,B26&gt;=17,B20&lt;8.5,B17&gt;=0.75),1.19,IF(AND(B23&gt;=48,B23&lt;88,B26&lt;17,B20&lt;8.5,B14&gt;=1.5,B28&gt;=12.5),1.25,IF(AND(B23&gt;=38,B23&lt;88,B26&gt;=4,B20&gt;=8.5,B21&gt;=15),1.25,IF(AND(B23&gt;=88,B25&gt;=9,B16&lt;5.5),1.37,IF(AND(B23&gt;=88,B25&gt;=9,B16&gt;=5.5),1.57,"")))))))))))))))))))))))))))))))))))))))))))))))))))))</f>
        <v>0.12</v>
      </c>
      <c r="C66" s="13">
        <f t="shared" ref="C66:AX66" si="3">IF(AND(C23&gt;=3,C23&lt;18,C21&lt;0.75,C17&gt;=1),0,IF(AND(C23&lt;3),0.1,IF(AND(C23&gt;=3,C23&lt;18,C21&lt;0.75,C17&lt;1,C19&gt;=6,C25&lt;4),0.12,IF(AND(C23&gt;=18,C23&lt;38,C21&gt;=11,C17&lt;4,C28&gt;=0.25,C16&lt;8),0.23,IF(AND(C23&gt;=3,C23&lt;18,C21&lt;0.75,C17&lt;1,C19&lt;6,C25&lt;4),0.3,IF(AND(C23&gt;=3,C23&lt;18,C21&gt;=0.75,C14&lt;1.5),0.32,IF(AND(C23&gt;=18,C23&lt;28,C14&lt;5,C17&gt;=4),0.34,IF(AND(C23&gt;=18,C23&lt;38,C26&lt;5,C21&lt;11,C17&gt;=0.5,C17&lt;4,C28&gt;=0.25,C16&lt;8),0.35,IF(AND(C23&gt;=3,C23&lt;18,C21&gt;=0.75,C14&gt;=6),0.35,IF(AND(C23&gt;=48,C23&lt;88,C26&lt;17,C20&lt;8.5,C14&lt;0.25,C22&gt;=72.5),0.35,IF(AND(C23&gt;=3,C23&lt;18,C21&lt;0.75,C17&lt;1,C25&gt;=4),0.38,IF(AND(C23&gt;=3,C23&lt;18,C21&gt;=0.75,C14&gt;=1.5,C14&lt;6,C24&gt;=4),0.43,IF(AND(C23&gt;=18,C23&lt;38,C26&lt;5,C21&lt;11,C17&lt;0.5,C28&gt;=0.25,C19&lt;25,C16&lt;8),0.47,IF(AND(C23&gt;=38,C23&lt;48,C26&lt;17,C20&lt;8.5,C19&gt;=35),0.49,IF(AND(C23&gt;=3,C23&lt;18,C21&gt;=0.75,C14&gt;=1.5,C14&lt;6,C16&lt;2.5,C24&lt;4),0.5,IF(AND(C23&gt;=18,C23&lt;38,C26&lt;5,C20&lt;22.5,C17&lt;4,C28&lt;0.25),0.56,IF(AND(C23&gt;=18,C23&lt;38,C26&gt;=5,C21&lt;11,C17&lt;4,C28&gt;=0.25,C16&lt;8),0.56,IF(AND(C23&gt;=38,C23&lt;48,C26&lt;17,C20&lt;8.5,C21&gt;=6,C19&gt;=23,C19&lt;35),0.56,IF(AND(C23&gt;=18,C23&lt;28,C14&gt;=5,C17&gt;=4),0.58,IF(AND(C23&gt;=48,C23&lt;88,C26&lt;17,C20&lt;8.5,C14&lt;0.25,C25&gt;=6,C22&lt;72.5),0.59,IF(AND(C23&gt;=48,C23&lt;88,C26&lt;3,C20&lt;8.5,C21&gt;=2,C14&lt;0.25,C25&lt;6,C22&lt;72.5),0.6,IF(AND(C23&gt;=48,C23&lt;88,C26&lt;17,C20&lt;8.5,C14&gt;=14.5,C28&lt;12.5,C18&gt;=16),0.63,IF(AND(C23&gt;=48,C23&lt;88,C26&lt;3,C20&lt;8.5,C21&lt;2,C14&lt;0.25,C19&gt;=63,C19&lt;73,C25&lt;6,C22&lt;72.5),0.66,IF(AND(C23&gt;=38,C23&lt;48,C26&lt;17,C20&lt;8.5,C21&lt;6,C17&lt;0.5,C19&lt;35),0.66,IF(AND(C23&gt;=48,C23&lt;70,C26&lt;17,C20&lt;8.5,C14&gt;=0.25,C14&lt;19,C28&lt;12.5,C19&gt;=45,C18&lt;16),0.68,IF(AND(C23&gt;=28,C23&lt;38,C17&gt;=4,C22&lt;0.5),0.72,IF(AND(C23&gt;=38,C23&lt;48,C26&lt;17,C20&lt;8.5,C21&gt;=6,C19&lt;23),0.73,IF(AND(C23&gt;=48,C23&lt;88,C26&lt;17,C20&lt;8.5,C14&gt;=0.25,C14&lt;19,C28&lt;12.5,C19&lt;10,C18&lt;16),0.74,IF(AND(C23&gt;=18,C23&lt;38,C26&lt;5,C21&lt;11,C17&lt;0.5,C28&gt;=0.25,C19&gt;=25,C16&lt;8),0.74,IF(AND(C23&gt;=3,C23&lt;18,C21&gt;=0.75,C14&gt;=1.5,C14&lt;6,C16&gt;=2.5,C24&lt;4),0.76,IF(AND(C23&gt;=38,C23&lt;88,C26&lt;4,C20&gt;=8.5),0.78,IF(AND(C23&gt;=18,C23&lt;38,C17&lt;4,C28&gt;=0.25,C16&gt;=8),0.79,IF(AND(C23&gt;=48,C23&lt;63,C26&gt;=3,C26&lt;17,C20&lt;8.5,C14&lt;0.25,C25&lt;6,C22&lt;72.5),0.8,IF(AND(C23&gt;=48,C23&lt;88,C26&lt;17,C20&lt;8.5,C14&gt;=0.25,C14&lt;1.5,C28&gt;=12.5),0.82,IF(AND(C23&gt;=28,C23&lt;38,C17&gt;=4,C22&gt;=0.5),0.86,IF(AND(C23&gt;=38,C23&lt;48,C26&lt;17,C20&lt;8.5,C21&lt;6,C17&gt;=0.5,C19&lt;35),0.86,IF(AND(C23&gt;=48,C23&lt;70,C26&lt;17,C20&lt;8.5,C14&gt;=0.25,C14&lt;19,C28&lt;12.5,C19&gt;=10,C19&lt;45,C18&lt;16),0.88,IF(AND(C23&gt;=48,C23&lt;88,C26&lt;3,C20&lt;8.5,C21&lt;2,C14&lt;0.25,C19&lt;63,C25&lt;6,C22&lt;72.5),0.89,IF(AND(C23&gt;=48,C23&lt;88,C26&lt;3,C20&lt;8.5,C21&lt;2,C14&lt;0.25,C19&gt;=73,C25&lt;6,C22&lt;72.5),0.89,IF(AND(C23&gt;=18,C23&lt;38,C26&gt;=5,C17&lt;4,C28&lt;0.25),0.92,IF(AND(C23&gt;=63,C23&lt;88,C26&gt;=3,C26&lt;17,C20&lt;8.5,C14&lt;0.25,C25&lt;6,C22&lt;72.5),0.94,IF(AND(C23&gt;=70,C23&lt;88,C26&lt;17,C20&lt;8.5,C14&gt;=0.25,C14&lt;19,C28&lt;12.5,C19&gt;=10,C18&lt;16),0.94,IF(AND(C23&gt;=38,C23&lt;88,C26&gt;=17,C20&lt;8.5,C17&lt;0.75),0.96,IF(AND(C23&gt;=18,C23&lt;38,C26&lt;5,C20&gt;=22.5,C17&lt;4,C28&lt;0.25),0.99,IF(AND(C23&gt;=48,C23&lt;88,C26&lt;17,C20&lt;8.5,C14&gt;=0.25,C14&lt;14.5,C28&lt;12.5,C18&gt;=16),1,IF(AND(C23&gt;=48,C23&lt;88,C26&lt;17,C20&lt;8.5,C14&gt;=19,C28&lt;12.5,C18&lt;16),1.04,IF(AND(C23&gt;=38,C23&lt;88,C26&gt;=4,C20&gt;=8.5,C21&lt;15),1.05,IF(AND(C23&gt;=88,C25&lt;9),1.14,IF(AND(C23&gt;=38,C23&lt;88,C26&gt;=17,C20&lt;8.5,C17&gt;=0.75),1.19,IF(AND(C23&gt;=48,C23&lt;88,C26&lt;17,C20&lt;8.5,C14&gt;=1.5,C28&gt;=12.5),1.25,IF(AND(C23&gt;=38,C23&lt;88,C26&gt;=4,C20&gt;=8.5,C21&gt;=15),1.25,IF(AND(C23&gt;=88,C25&gt;=9,C16&lt;5.5),1.37,IF(AND(C23&gt;=88,C25&gt;=9,C16&gt;=5.5),1.57,"")))))))))))))))))))))))))))))))))))))))))))))))))))))</f>
        <v>0.66</v>
      </c>
      <c r="D66" s="13">
        <f t="shared" si="3"/>
        <v>1.19</v>
      </c>
      <c r="E66" s="13">
        <f t="shared" si="3"/>
        <v>0.8</v>
      </c>
      <c r="F66" s="13">
        <f t="shared" si="3"/>
        <v>1.25</v>
      </c>
      <c r="G66" s="13">
        <f t="shared" si="3"/>
        <v>0.96</v>
      </c>
      <c r="H66" s="13">
        <f t="shared" si="3"/>
        <v>0.8</v>
      </c>
      <c r="I66" s="13">
        <f t="shared" si="3"/>
        <v>1.19</v>
      </c>
      <c r="J66" s="13">
        <f t="shared" si="3"/>
        <v>0.82</v>
      </c>
      <c r="K66" s="13">
        <f t="shared" si="3"/>
        <v>0.1</v>
      </c>
      <c r="L66" s="13">
        <f t="shared" si="3"/>
        <v>0.1</v>
      </c>
      <c r="M66" s="13">
        <f t="shared" si="3"/>
        <v>0.1</v>
      </c>
      <c r="N66" s="13">
        <f t="shared" si="3"/>
        <v>0.1</v>
      </c>
      <c r="O66" s="13">
        <f t="shared" si="3"/>
        <v>0.1</v>
      </c>
      <c r="P66" s="13">
        <f t="shared" si="3"/>
        <v>0.1</v>
      </c>
      <c r="Q66" s="13">
        <f t="shared" si="3"/>
        <v>0.1</v>
      </c>
      <c r="R66" s="13">
        <f t="shared" si="3"/>
        <v>0.1</v>
      </c>
      <c r="S66" s="13">
        <f t="shared" si="3"/>
        <v>0.1</v>
      </c>
      <c r="T66" s="13">
        <f t="shared" si="3"/>
        <v>0.1</v>
      </c>
      <c r="U66" s="13">
        <f t="shared" si="3"/>
        <v>0.1</v>
      </c>
      <c r="V66" s="13">
        <f t="shared" si="3"/>
        <v>0.1</v>
      </c>
      <c r="W66" s="13">
        <f t="shared" si="3"/>
        <v>0.1</v>
      </c>
      <c r="X66" s="13">
        <f t="shared" si="3"/>
        <v>0.1</v>
      </c>
      <c r="Y66" s="13">
        <f t="shared" si="3"/>
        <v>0.1</v>
      </c>
      <c r="Z66" s="13">
        <f t="shared" si="3"/>
        <v>0.1</v>
      </c>
      <c r="AA66" s="13">
        <f t="shared" si="3"/>
        <v>0.1</v>
      </c>
      <c r="AB66" s="13">
        <f t="shared" si="3"/>
        <v>0.1</v>
      </c>
      <c r="AC66" s="13">
        <f t="shared" si="3"/>
        <v>0.1</v>
      </c>
      <c r="AD66" s="13">
        <f t="shared" si="3"/>
        <v>0.1</v>
      </c>
      <c r="AE66" s="13">
        <f t="shared" si="3"/>
        <v>0.1</v>
      </c>
      <c r="AF66" s="13">
        <f t="shared" si="3"/>
        <v>0.1</v>
      </c>
      <c r="AG66" s="13">
        <f t="shared" si="3"/>
        <v>0.1</v>
      </c>
      <c r="AH66" s="13">
        <f t="shared" si="3"/>
        <v>0.1</v>
      </c>
      <c r="AI66" s="13">
        <f t="shared" si="3"/>
        <v>0.1</v>
      </c>
      <c r="AJ66" s="13">
        <f t="shared" si="3"/>
        <v>0.1</v>
      </c>
      <c r="AK66" s="13">
        <f t="shared" si="3"/>
        <v>0.1</v>
      </c>
      <c r="AL66" s="13">
        <f t="shared" si="3"/>
        <v>0.1</v>
      </c>
      <c r="AM66" s="13">
        <f t="shared" si="3"/>
        <v>0.1</v>
      </c>
      <c r="AN66" s="13">
        <f t="shared" si="3"/>
        <v>0.1</v>
      </c>
      <c r="AO66" s="13">
        <f t="shared" si="3"/>
        <v>0.1</v>
      </c>
      <c r="AP66" s="13">
        <f t="shared" si="3"/>
        <v>0.1</v>
      </c>
      <c r="AQ66" s="13">
        <f t="shared" si="3"/>
        <v>0.1</v>
      </c>
      <c r="AR66" s="13">
        <f t="shared" si="3"/>
        <v>0.1</v>
      </c>
      <c r="AS66" s="13">
        <f t="shared" si="3"/>
        <v>0.1</v>
      </c>
      <c r="AT66" s="13">
        <f t="shared" si="3"/>
        <v>0.1</v>
      </c>
      <c r="AU66" s="13">
        <f t="shared" si="3"/>
        <v>0.1</v>
      </c>
      <c r="AV66" s="13">
        <f t="shared" si="3"/>
        <v>0.1</v>
      </c>
      <c r="AW66" s="13">
        <f t="shared" si="3"/>
        <v>0.1</v>
      </c>
      <c r="AX66" s="13">
        <f t="shared" si="3"/>
        <v>0.1</v>
      </c>
    </row>
    <row r="67" spans="1:50" x14ac:dyDescent="0.35">
      <c r="A67" s="1" t="s">
        <v>35</v>
      </c>
      <c r="B67" s="13">
        <f>IF(AND(B23&lt;18,B14&lt;2.5,B19&lt;1),0.032,IF(AND(B23&lt;18,B14&lt;2.5,B19&gt;=8,B19&lt;13,B27&lt;2),0.099,IF(AND(B23&lt;18,B14&lt;2.5,B19&gt;=1,B19&lt;8,B27&lt;2),0.215,IF(AND(B23&lt;18,B14&lt;2.5,B19&gt;=1,B27&gt;=2),0.28,IF(AND(B23&gt;=43,B26&lt;11,B16&lt;3,B20&gt;=6.5,B20&lt;8.5),0.322,IF(AND(B23&lt;18,B14&gt;=2.5,B19&lt;2),0.386,IF(AND(B23&gt;=18,B23&lt;43,B26&lt;1),0.447,IF(AND(B23&lt;18,B14&lt;2.5,B19&gt;=13,B27&lt;2),0.464,IF(AND(B23&gt;=18,B23&lt;33,B26&gt;=1,B16&lt;8,B28&gt;=1.5,B24&lt;8),0.475,IF(AND(B23&lt;18,B14&gt;=2.5,B19&gt;=2),0.491,IF(AND(B23&gt;=63,B23&lt;73,B26&lt;11,B14&lt;1.5,B16&lt;3,B19&gt;=33,B20&lt;6.5,B21&gt;=2.5,B21&lt;22.5,B17&lt;15),0.496,IF(AND(B23&gt;=43,B26&lt;11,B16&lt;3,B19&gt;=1,B19&lt;33,B20&lt;6.5,B21&lt;42.5,B17&lt;15,B18&lt;4),0.522,IF(AND(B23&gt;=63,B23&lt;73,B26&lt;11,B14&lt;1.5,B16&lt;3,B19&gt;=33,B20&lt;6.5,B21&lt;0.5,B17&lt;15),0.557,IF(AND(B23&gt;=33,B23&lt;43,B26&gt;=6,B14&lt;8,B21&lt;12.5),0.569,IF(AND(B23&gt;=33,B23&lt;43,B26&gt;=1,B14&gt;=8,B14&lt;27.5,B27&gt;=3),0.58,IF(AND(B23&gt;=43,B26&lt;11,B16&lt;3,B19&gt;=1,B19&lt;33,B20&lt;6.5,B21&lt;42.5,B17&lt;15,B28&gt;=7.5,B18&gt;=4),0.581,IF(AND(B23&gt;=33,B23&lt;43,B26&gt;=1,B14&gt;=27.5),0.632,IF(AND(B23&gt;=43,B23&lt;58,B26&lt;8,B14&lt;1.5,B16&lt;3,B19&gt;=33,B20&lt;6.5,B21&lt;42.5,B17&lt;15),0.643,IF(AND(B23&gt;=18,B23&lt;33,B26&gt;=1,B28&lt;1.5,B25&lt;6),0.66,IF(AND(B23&gt;=73,B26&lt;11,B14&lt;1.5,B16&lt;3,B19&gt;=33,B20&lt;6.5,B21&lt;42.5,B17&lt;15,B28&gt;=1.5),0.661,IF(AND(B23&gt;=18,B23&lt;33,B26&gt;=1,B16&lt;8,B28&gt;=1.5,B24&gt;=8),0.684,IF(AND(B23&gt;=33,B23&lt;43,B26&gt;=1,B26&lt;6,B14&lt;8,B21&lt;12.5),0.701,IF(AND(B23&gt;=43,B26&gt;=11,B17&gt;=1,B22&lt;0.55),0.745,IF(AND(B23&gt;=33,B23&lt;43,B26&gt;=1,B14&lt;8,B21&gt;=12.5),0.756,IF(AND(B23&gt;=43,B26&lt;11,B14&gt;=1.5,B16&lt;3,B19&gt;=33,B20&lt;6.5,B21&lt;42.5,B17&gt;=0.5,B17&lt;15),0.78,IF(AND(B23&gt;=58,B23&lt;63,B26&lt;8,B14&lt;1.5,B16&lt;3,B19&gt;=33,B20&lt;6.5,B21&lt;42.5,B17&lt;15),0.782,IF(AND(B23&gt;=18,B23&lt;33,B26&gt;=1,B16&gt;=8,B28&gt;=1.5),0.785,IF(AND(B23&gt;=43,B26&lt;11,B16&lt;3,B19&gt;=1,B19&lt;33,B20&lt;6.5,B21&lt;42.5,B17&lt;15,B28&lt;7.5,B18&gt;=4),0.785,IF(AND(B23&gt;=43,B26&lt;11,B14&lt;25,B20&gt;=8.5,B22&lt;7),0.791,IF(AND(B23&gt;=63,B23&lt;73,B26&lt;11,B14&lt;1.5,B16&lt;3,B19&gt;=33,B20&lt;6.5,B21&gt;=0.5,B21&lt;2.5,B17&lt;15),0.793,IF(AND(B23&gt;=33,B23&lt;43,B26&gt;=1,B14&gt;=8,B14&lt;27.5,B27&lt;3),0.848,IF(AND(B23&gt;=43,B26&lt;11,B16&lt;3,B19&lt;1,B20&lt;6.5,B21&lt;42.5,B17&lt;15),0.853,IF(AND(B23&gt;=73,B26&lt;11,B14&lt;1.5,B16&lt;3,B19&gt;=33,B20&lt;6.5,B21&lt;42.5,B17&lt;15,B28&lt;1.5),0.862,IF(AND(B23&gt;=18,B23&lt;33,B26&gt;=1,B28&lt;1.5,B25&gt;=6),0.893,IF(AND(B23&gt;=43,B26&lt;11,B16&gt;=3,B19&lt;30,B20&lt;8.5),0.904,IF(AND(B23&gt;=43,B26&lt;11,B16&lt;3,B20&lt;6.5,B21&lt;42.5,B17&gt;=15),0.921,IF(AND(B23&gt;=63,B23&lt;73,B26&lt;11,B14&lt;1.5,B16&lt;3,B19&gt;=33,B20&lt;6.5,B21&gt;=22.5,B21&lt;42.5,B17&lt;15),0.938,IF(AND(B23&gt;=43,B26&gt;=11,B17&lt;1,B22&lt;0.55),0.953,IF(AND(B23&gt;=43,B23&lt;63,B26&gt;=8,B26&lt;11,B14&lt;1.5,B16&lt;3,B19&gt;=33,B20&lt;6.5,B21&lt;42.5,B17&lt;15),1.047,IF(AND(B23&gt;=43,B26&lt;11,B20&gt;=8.5,B22&gt;=7),1.067,IF(AND(B23&gt;=43,B26&lt;11,B14&gt;=25,B20&gt;=8.5,B22&lt;7),1.077,IF(AND(B23&gt;=43,B26&gt;=11,B16&lt;2,B21&lt;12.5,B22&gt;=0.55),1.094,IF(AND(B23&gt;=43,B26&lt;11,B16&lt;3,B20&lt;6.5,B21&gt;=42.5),1.107,IF(AND(B23&gt;=43,B26&lt;11,B14&gt;=1.5,B16&lt;3,B19&gt;=33,B20&lt;6.5,B21&lt;42.5,B17&lt;0.5),1.133,IF(AND(B23&gt;=43,B26&lt;11,B16&gt;=3,B19&gt;=30,B20&lt;8.5),1.173,IF(AND(B23&gt;=43,B26&gt;=11,B16&lt;2,B21&gt;=12.5,B22&gt;=0.55),1.199,IF(AND(B23&gt;=43,B26&gt;=11,B14&gt;=22.5,B16&gt;=2,B22&gt;=0.55),1.285,IF(AND(B23&gt;=43,B26&gt;=11,B14&lt;22.5,B16&gt;=2,B22&gt;=0.55),1.571,""))))))))))))))))))))))))))))))))))))))))))))))))</f>
        <v>9.9000000000000005E-2</v>
      </c>
      <c r="C67" s="13">
        <f t="shared" ref="C67:AX67" si="4">IF(AND(C23&lt;18,C14&lt;2.5,C19&lt;1),0.032,IF(AND(C23&lt;18,C14&lt;2.5,C19&gt;=8,C19&lt;13,C27&lt;2),0.099,IF(AND(C23&lt;18,C14&lt;2.5,C19&gt;=1,C19&lt;8,C27&lt;2),0.215,IF(AND(C23&lt;18,C14&lt;2.5,C19&gt;=1,C27&gt;=2),0.28,IF(AND(C23&gt;=43,C26&lt;11,C16&lt;3,C20&gt;=6.5,C20&lt;8.5),0.322,IF(AND(C23&lt;18,C14&gt;=2.5,C19&lt;2),0.386,IF(AND(C23&gt;=18,C23&lt;43,C26&lt;1),0.447,IF(AND(C23&lt;18,C14&lt;2.5,C19&gt;=13,C27&lt;2),0.464,IF(AND(C23&gt;=18,C23&lt;33,C26&gt;=1,C16&lt;8,C28&gt;=1.5,C24&lt;8),0.475,IF(AND(C23&lt;18,C14&gt;=2.5,C19&gt;=2),0.491,IF(AND(C23&gt;=63,C23&lt;73,C26&lt;11,C14&lt;1.5,C16&lt;3,C19&gt;=33,C20&lt;6.5,C21&gt;=2.5,C21&lt;22.5,C17&lt;15),0.496,IF(AND(C23&gt;=43,C26&lt;11,C16&lt;3,C19&gt;=1,C19&lt;33,C20&lt;6.5,C21&lt;42.5,C17&lt;15,C18&lt;4),0.522,IF(AND(C23&gt;=63,C23&lt;73,C26&lt;11,C14&lt;1.5,C16&lt;3,C19&gt;=33,C20&lt;6.5,C21&lt;0.5,C17&lt;15),0.557,IF(AND(C23&gt;=33,C23&lt;43,C26&gt;=6,C14&lt;8,C21&lt;12.5),0.569,IF(AND(C23&gt;=33,C23&lt;43,C26&gt;=1,C14&gt;=8,C14&lt;27.5,C27&gt;=3),0.58,IF(AND(C23&gt;=43,C26&lt;11,C16&lt;3,C19&gt;=1,C19&lt;33,C20&lt;6.5,C21&lt;42.5,C17&lt;15,C28&gt;=7.5,C18&gt;=4),0.581,IF(AND(C23&gt;=33,C23&lt;43,C26&gt;=1,C14&gt;=27.5),0.632,IF(AND(C23&gt;=43,C23&lt;58,C26&lt;8,C14&lt;1.5,C16&lt;3,C19&gt;=33,C20&lt;6.5,C21&lt;42.5,C17&lt;15),0.643,IF(AND(C23&gt;=18,C23&lt;33,C26&gt;=1,C28&lt;1.5,C25&lt;6),0.66,IF(AND(C23&gt;=73,C26&lt;11,C14&lt;1.5,C16&lt;3,C19&gt;=33,C20&lt;6.5,C21&lt;42.5,C17&lt;15,C28&gt;=1.5),0.661,IF(AND(C23&gt;=18,C23&lt;33,C26&gt;=1,C16&lt;8,C28&gt;=1.5,C24&gt;=8),0.684,IF(AND(C23&gt;=33,C23&lt;43,C26&gt;=1,C26&lt;6,C14&lt;8,C21&lt;12.5),0.701,IF(AND(C23&gt;=43,C26&gt;=11,C17&gt;=1,C22&lt;0.55),0.745,IF(AND(C23&gt;=33,C23&lt;43,C26&gt;=1,C14&lt;8,C21&gt;=12.5),0.756,IF(AND(C23&gt;=43,C26&lt;11,C14&gt;=1.5,C16&lt;3,C19&gt;=33,C20&lt;6.5,C21&lt;42.5,C17&gt;=0.5,C17&lt;15),0.78,IF(AND(C23&gt;=58,C23&lt;63,C26&lt;8,C14&lt;1.5,C16&lt;3,C19&gt;=33,C20&lt;6.5,C21&lt;42.5,C17&lt;15),0.782,IF(AND(C23&gt;=18,C23&lt;33,C26&gt;=1,C16&gt;=8,C28&gt;=1.5),0.785,IF(AND(C23&gt;=43,C26&lt;11,C16&lt;3,C19&gt;=1,C19&lt;33,C20&lt;6.5,C21&lt;42.5,C17&lt;15,C28&lt;7.5,C18&gt;=4),0.785,IF(AND(C23&gt;=43,C26&lt;11,C14&lt;25,C20&gt;=8.5,C22&lt;7),0.791,IF(AND(C23&gt;=63,C23&lt;73,C26&lt;11,C14&lt;1.5,C16&lt;3,C19&gt;=33,C20&lt;6.5,C21&gt;=0.5,C21&lt;2.5,C17&lt;15),0.793,IF(AND(C23&gt;=33,C23&lt;43,C26&gt;=1,C14&gt;=8,C14&lt;27.5,C27&lt;3),0.848,IF(AND(C23&gt;=43,C26&lt;11,C16&lt;3,C19&lt;1,C20&lt;6.5,C21&lt;42.5,C17&lt;15),0.853,IF(AND(C23&gt;=73,C26&lt;11,C14&lt;1.5,C16&lt;3,C19&gt;=33,C20&lt;6.5,C21&lt;42.5,C17&lt;15,C28&lt;1.5),0.862,IF(AND(C23&gt;=18,C23&lt;33,C26&gt;=1,C28&lt;1.5,C25&gt;=6),0.893,IF(AND(C23&gt;=43,C26&lt;11,C16&gt;=3,C19&lt;30,C20&lt;8.5),0.904,IF(AND(C23&gt;=43,C26&lt;11,C16&lt;3,C20&lt;6.5,C21&lt;42.5,C17&gt;=15),0.921,IF(AND(C23&gt;=63,C23&lt;73,C26&lt;11,C14&lt;1.5,C16&lt;3,C19&gt;=33,C20&lt;6.5,C21&gt;=22.5,C21&lt;42.5,C17&lt;15),0.938,IF(AND(C23&gt;=43,C26&gt;=11,C17&lt;1,C22&lt;0.55),0.953,IF(AND(C23&gt;=43,C23&lt;63,C26&gt;=8,C26&lt;11,C14&lt;1.5,C16&lt;3,C19&gt;=33,C20&lt;6.5,C21&lt;42.5,C17&lt;15),1.047,IF(AND(C23&gt;=43,C26&lt;11,C20&gt;=8.5,C22&gt;=7),1.067,IF(AND(C23&gt;=43,C26&lt;11,C14&gt;=25,C20&gt;=8.5,C22&lt;7),1.077,IF(AND(C23&gt;=43,C26&gt;=11,C16&lt;2,C21&lt;12.5,C22&gt;=0.55),1.094,IF(AND(C23&gt;=43,C26&lt;11,C16&lt;3,C20&lt;6.5,C21&gt;=42.5),1.107,IF(AND(C23&gt;=43,C26&lt;11,C14&gt;=1.5,C16&lt;3,C19&gt;=33,C20&lt;6.5,C21&lt;42.5,C17&lt;0.5),1.133,IF(AND(C23&gt;=43,C26&lt;11,C16&gt;=3,C19&gt;=30,C20&lt;8.5),1.173,IF(AND(C23&gt;=43,C26&gt;=11,C16&lt;2,C21&gt;=12.5,C22&gt;=0.55),1.199,IF(AND(C23&gt;=43,C26&gt;=11,C14&gt;=22.5,C16&gt;=2,C22&gt;=0.55),1.285,IF(AND(C23&gt;=43,C26&gt;=11,C14&lt;22.5,C16&gt;=2,C22&gt;=0.55),1.571,""))))))))))))))))))))))))))))))))))))))))))))))))</f>
        <v>0.55700000000000005</v>
      </c>
      <c r="D67" s="13">
        <f t="shared" si="4"/>
        <v>1.1990000000000001</v>
      </c>
      <c r="E67" s="13">
        <f t="shared" si="4"/>
        <v>0.64300000000000002</v>
      </c>
      <c r="F67" s="13">
        <f t="shared" si="4"/>
        <v>1.133</v>
      </c>
      <c r="G67" s="13">
        <f t="shared" si="4"/>
        <v>0.75600000000000001</v>
      </c>
      <c r="H67" s="13">
        <f t="shared" si="4"/>
        <v>0.58099999999999996</v>
      </c>
      <c r="I67" s="13">
        <f t="shared" si="4"/>
        <v>1.0940000000000001</v>
      </c>
      <c r="J67" s="13">
        <f t="shared" si="4"/>
        <v>0.745</v>
      </c>
      <c r="K67" s="13">
        <f t="shared" si="4"/>
        <v>3.2000000000000001E-2</v>
      </c>
      <c r="L67" s="13">
        <f t="shared" si="4"/>
        <v>3.2000000000000001E-2</v>
      </c>
      <c r="M67" s="13">
        <f t="shared" si="4"/>
        <v>3.2000000000000001E-2</v>
      </c>
      <c r="N67" s="13">
        <f t="shared" si="4"/>
        <v>3.2000000000000001E-2</v>
      </c>
      <c r="O67" s="13">
        <f t="shared" si="4"/>
        <v>3.2000000000000001E-2</v>
      </c>
      <c r="P67" s="13">
        <f t="shared" si="4"/>
        <v>3.2000000000000001E-2</v>
      </c>
      <c r="Q67" s="13">
        <f t="shared" si="4"/>
        <v>3.2000000000000001E-2</v>
      </c>
      <c r="R67" s="13">
        <f t="shared" si="4"/>
        <v>3.2000000000000001E-2</v>
      </c>
      <c r="S67" s="13">
        <f t="shared" si="4"/>
        <v>3.2000000000000001E-2</v>
      </c>
      <c r="T67" s="13">
        <f t="shared" si="4"/>
        <v>3.2000000000000001E-2</v>
      </c>
      <c r="U67" s="13">
        <f t="shared" si="4"/>
        <v>3.2000000000000001E-2</v>
      </c>
      <c r="V67" s="13">
        <f t="shared" si="4"/>
        <v>3.2000000000000001E-2</v>
      </c>
      <c r="W67" s="13">
        <f t="shared" si="4"/>
        <v>3.2000000000000001E-2</v>
      </c>
      <c r="X67" s="13">
        <f t="shared" si="4"/>
        <v>3.2000000000000001E-2</v>
      </c>
      <c r="Y67" s="13">
        <f t="shared" si="4"/>
        <v>3.2000000000000001E-2</v>
      </c>
      <c r="Z67" s="13">
        <f t="shared" si="4"/>
        <v>3.2000000000000001E-2</v>
      </c>
      <c r="AA67" s="13">
        <f t="shared" si="4"/>
        <v>3.2000000000000001E-2</v>
      </c>
      <c r="AB67" s="13">
        <f t="shared" si="4"/>
        <v>3.2000000000000001E-2</v>
      </c>
      <c r="AC67" s="13">
        <f t="shared" si="4"/>
        <v>3.2000000000000001E-2</v>
      </c>
      <c r="AD67" s="13">
        <f t="shared" si="4"/>
        <v>3.2000000000000001E-2</v>
      </c>
      <c r="AE67" s="13">
        <f t="shared" si="4"/>
        <v>3.2000000000000001E-2</v>
      </c>
      <c r="AF67" s="13">
        <f t="shared" si="4"/>
        <v>3.2000000000000001E-2</v>
      </c>
      <c r="AG67" s="13">
        <f t="shared" si="4"/>
        <v>3.2000000000000001E-2</v>
      </c>
      <c r="AH67" s="13">
        <f t="shared" si="4"/>
        <v>3.2000000000000001E-2</v>
      </c>
      <c r="AI67" s="13">
        <f t="shared" si="4"/>
        <v>3.2000000000000001E-2</v>
      </c>
      <c r="AJ67" s="13">
        <f t="shared" si="4"/>
        <v>3.2000000000000001E-2</v>
      </c>
      <c r="AK67" s="13">
        <f t="shared" si="4"/>
        <v>3.2000000000000001E-2</v>
      </c>
      <c r="AL67" s="13">
        <f t="shared" si="4"/>
        <v>3.2000000000000001E-2</v>
      </c>
      <c r="AM67" s="13">
        <f t="shared" si="4"/>
        <v>3.2000000000000001E-2</v>
      </c>
      <c r="AN67" s="13">
        <f t="shared" si="4"/>
        <v>3.2000000000000001E-2</v>
      </c>
      <c r="AO67" s="13">
        <f t="shared" si="4"/>
        <v>3.2000000000000001E-2</v>
      </c>
      <c r="AP67" s="13">
        <f t="shared" si="4"/>
        <v>3.2000000000000001E-2</v>
      </c>
      <c r="AQ67" s="13">
        <f t="shared" si="4"/>
        <v>3.2000000000000001E-2</v>
      </c>
      <c r="AR67" s="13">
        <f t="shared" si="4"/>
        <v>3.2000000000000001E-2</v>
      </c>
      <c r="AS67" s="13">
        <f t="shared" si="4"/>
        <v>3.2000000000000001E-2</v>
      </c>
      <c r="AT67" s="13">
        <f t="shared" si="4"/>
        <v>3.2000000000000001E-2</v>
      </c>
      <c r="AU67" s="13">
        <f t="shared" si="4"/>
        <v>3.2000000000000001E-2</v>
      </c>
      <c r="AV67" s="13">
        <f t="shared" si="4"/>
        <v>3.2000000000000001E-2</v>
      </c>
      <c r="AW67" s="13">
        <f t="shared" si="4"/>
        <v>3.2000000000000001E-2</v>
      </c>
      <c r="AX67" s="13">
        <f t="shared" si="4"/>
        <v>3.2000000000000001E-2</v>
      </c>
    </row>
    <row r="68" spans="1:50" x14ac:dyDescent="0.35">
      <c r="A68" s="1" t="s">
        <v>36</v>
      </c>
      <c r="B68" s="13">
        <f>IF(AND(B23&lt;3,B25&lt;5,B14&lt;0.5),0.056,IF(AND(B23&gt;=3,B23&lt;18,B25&lt;5,B14&lt;0.5,B21&lt;0.25),0.132,IF(AND(B23&lt;18,B26&lt;5,B25&lt;7,B14&gt;=0.5,B19&lt;3.5,B16&gt;=1.5),0.2,IF(AND(B23&gt;=3,B23&lt;18,B25&lt;5,B14&lt;0.5,B21&gt;=0.25),0.243,IF(AND(B23&lt;18,B25&lt;7,B14&gt;=0.5,B19&gt;=6),0.289,IF(AND(B23&gt;=18,B23&lt;38,B26&gt;=1,B25&gt;=3,B25&lt;8,B28&gt;=0.25,B22&gt;=6,B17&lt;10),0.322,IF(AND(B23&gt;=38,B23&lt;88,B26&lt;10,B28&gt;=6,B28&lt;7.5,B20&lt;9.5,B22&lt;2.5),0.322,IF(AND(B23&lt;18,B26&gt;=5,B25&lt;7,B14&gt;=0.5,B19&lt;6),0.327,IF(AND(B23&gt;=45,B23&lt;88,B26&lt;10,B28&lt;6,B14&lt;0.25,B20&lt;9.5,B22&gt;=77.5),0.354,IF(AND(B23&lt;18,B25&gt;=5,B14&lt;0.5,B21&lt;1.5),0.369,IF(AND(B23&gt;=18,B23&lt;38,B26&lt;1),0.427,IF(AND(B23&lt;18,B26&lt;5,B25&lt;7,B14&gt;=0.5,B19&lt;3.5,B16&lt;1.5),0.434,IF(AND(B23&lt;18,B26&lt;5,B25&lt;7,B14&gt;=0.5,B19&gt;=3.5,B19&lt;6),0.445,IF(AND(B23&gt;=18,B23&lt;38,B26&gt;=1,B25&gt;=3,B25&lt;8,B28&gt;=0.25,B28&lt;11,B20&lt;2.5,B22&lt;6,B17&lt;10),0.518,IF(AND(B23&gt;=45,B23&lt;88,B26&lt;10,B28&lt;6,B14&lt;0.25,B20&lt;9.5,B22&lt;77.5,B21&gt;=2.5,B21&lt;3.5),0.554,IF(AND(B23&lt;18,B25&gt;=7,B14&gt;=0.5),0.564,IF(AND(B23&gt;=38,B23&lt;45,B26&lt;10,B28&lt;6,B14&lt;0.25,B20&lt;9.5),0.577,IF(AND(B23&gt;=45,B23&lt;88,B26&lt;10,B28&lt;6,B14&lt;0.25,B20&lt;9.5,B22&lt;77.5,B19&gt;=65,B19&lt;72.5,B21&lt;2.5),0.578,IF(AND(B23&gt;=38,B23&lt;88,B26&lt;10,B28&gt;=7.5,B20&lt;9.5,B22&lt;2.5),0.596,IF(AND(B23&gt;=18,B23&lt;38,B26&gt;=1,B25&gt;=3,B25&lt;8,B28&gt;=0.25,B28&lt;11,B20&gt;=2.5,B22&lt;6,B17&lt;10),0.612,IF(AND(B23&lt;18,B25&gt;=5,B14&lt;0.5,B21&gt;=1.5),0.633,IF(AND(B23&gt;=88,B25&lt;9,B14&lt;0.25),0.633,IF(AND(B23&gt;=38,B23&lt;88,B26&lt;10,B25&gt;=10,B28&lt;6,B14&gt;=0.25,B20&lt;9.5,B18&lt;1.5),0.648,IF(AND(B23&gt;=18,B23&lt;38,B26&gt;=1,B26&lt;5,B25&lt;8,B28&lt;0.25),0.662,IF(AND(B23&gt;=38,B23&lt;88,B26&gt;=10,B25&gt;=6,B20&lt;9.5,B17&lt;8.5,B24&lt;2),0.685,IF(AND(B23&gt;=38,B23&lt;88,B26&gt;=10,B25&lt;6,B20&lt;9.5,B17&gt;=3.5,B17&lt;8.5,B24&lt;2),0.705,IF(AND(B23&gt;=18,B23&lt;38,B26&gt;=1,B25&lt;3,B28&gt;=0.25,B17&lt;10),0.751,IF(AND(B23&gt;=38,B23&lt;88,B26&lt;10,B25&lt;3,B28&lt;6,B14&gt;=0.25,B20&lt;9.5,B18&lt;1.5),0.756,IF(AND(B23&gt;=18,B23&lt;38,B26&gt;=1,B25&lt;8,B28&gt;=0.25,B17&gt;=10),0.782,IF(AND(B23&gt;=45,B23&lt;88,B26&lt;10,B28&lt;6,B14&lt;0.25,B20&lt;9.5,B22&lt;77.5,B19&lt;65,B21&lt;2.5),0.782,IF(AND(B23&gt;=18,B23&lt;38,B26&gt;=1,B25&gt;=3,B25&lt;8,B28&gt;=11,B22&lt;6,B17&lt;10),0.785,IF(AND(B23&gt;=38,B23&lt;88,B28&lt;8,B20&gt;=9.5,B16&gt;=0.75),0.785,IF(AND(B23&gt;=38,B23&lt;88,B26&lt;10,B28&gt;=6,B20&lt;9.5,B22&gt;=2.5),0.791,IF(AND(B23&gt;=45,B23&lt;88,B26&lt;10,B28&lt;6,B14&lt;0.25,B20&lt;9.5,B22&lt;77.5,B19&lt;40,B21&gt;=3.5),0.809,IF(AND(B23&gt;=18,B23&lt;38,B26&gt;=1,B25&gt;=8),0.825,IF(AND(B23&gt;=38,B23&lt;88,B26&lt;10,B25&gt;=3,B25&lt;10,B28&lt;6,B14&gt;=0.25,B20&lt;9.5,B19&lt;60,B18&lt;1.5),0.874,IF(AND(B23&gt;=38,B23&lt;88,B26&lt;4,B28&lt;8,B20&gt;=9.5,B16&lt;0.75),0.888,IF(AND(B23&gt;=38,B23&lt;88,B26&gt;=10,B25&lt;6,B20&lt;9.5,B17&lt;3.5,B24&lt;2),0.909,IF(AND(B23&gt;=18,B23&lt;38,B26&gt;=5,B25&lt;8,B28&lt;0.25),0.921,IF(AND(B23&gt;=45,B23&lt;88,B26&lt;10,B28&lt;6,B14&lt;0.25,B20&lt;9.5,B22&lt;77.5,B19&gt;=72.5,B21&lt;2.5),0.939,IF(AND(B23&gt;=38,B23&lt;88,B26&lt;10,B28&lt;6,B14&gt;=0.25,B20&lt;9.5,B18&gt;=1.5),0.953,IF(AND(B23&gt;=88,B25&lt;9,B14&gt;=17.5),0.991,IF(AND(B23&gt;=45,B23&lt;88,B26&lt;10,B28&lt;6,B14&lt;0.25,B20&lt;9.5,B22&lt;77.5,B19&gt;=40,B21&gt;=3.5),0.997,IF(AND(B23&gt;=38,B23&lt;88,B26&gt;=10,B20&lt;9.5,B17&lt;8.5,B24&gt;=2),1.003,IF(AND(B23&gt;=38,B23&lt;88,B26&gt;=4,B28&lt;8,B20&gt;=9.5,B16&lt;0.75),1.036,IF(AND(B23&gt;=38,B23&lt;88,B28&gt;=8,B14&lt;10,B20&gt;=9.5),1.107,IF(AND(B23&gt;=38,B23&lt;88,B26&lt;10,B25&gt;=3,B25&lt;10,B28&lt;6,B14&gt;=0.25,B20&lt;9.5,B19&gt;=60,B18&lt;1.5),1.148,IF(AND(B23&gt;=88,B25&lt;9,B14&gt;=0.25,B14&lt;17.5),1.161,IF(AND(B23&gt;=88,B25&gt;=9),1.316,IF(AND(B23&gt;=38,B23&lt;88,B28&gt;=8,B14&gt;=10,B20&gt;=9.5),1.355,IF(AND(B23&gt;=38,B23&lt;88,B26&gt;=10,B20&lt;9.5,B17&gt;=8.5),1.571,"")))))))))))))))))))))))))))))))))))))))))))))))))))</f>
        <v>0.13200000000000001</v>
      </c>
      <c r="C68" s="13">
        <f t="shared" ref="C68:AX68" si="5">IF(AND(C23&lt;3,C25&lt;5,C14&lt;0.5),0.056,IF(AND(C23&gt;=3,C23&lt;18,C25&lt;5,C14&lt;0.5,C21&lt;0.25),0.132,IF(AND(C23&lt;18,C26&lt;5,C25&lt;7,C14&gt;=0.5,C19&lt;3.5,C16&gt;=1.5),0.2,IF(AND(C23&gt;=3,C23&lt;18,C25&lt;5,C14&lt;0.5,C21&gt;=0.25),0.243,IF(AND(C23&lt;18,C25&lt;7,C14&gt;=0.5,C19&gt;=6),0.289,IF(AND(C23&gt;=18,C23&lt;38,C26&gt;=1,C25&gt;=3,C25&lt;8,C28&gt;=0.25,C22&gt;=6,C17&lt;10),0.322,IF(AND(C23&gt;=38,C23&lt;88,C26&lt;10,C28&gt;=6,C28&lt;7.5,C20&lt;9.5,C22&lt;2.5),0.322,IF(AND(C23&lt;18,C26&gt;=5,C25&lt;7,C14&gt;=0.5,C19&lt;6),0.327,IF(AND(C23&gt;=45,C23&lt;88,C26&lt;10,C28&lt;6,C14&lt;0.25,C20&lt;9.5,C22&gt;=77.5),0.354,IF(AND(C23&lt;18,C25&gt;=5,C14&lt;0.5,C21&lt;1.5),0.369,IF(AND(C23&gt;=18,C23&lt;38,C26&lt;1),0.427,IF(AND(C23&lt;18,C26&lt;5,C25&lt;7,C14&gt;=0.5,C19&lt;3.5,C16&lt;1.5),0.434,IF(AND(C23&lt;18,C26&lt;5,C25&lt;7,C14&gt;=0.5,C19&gt;=3.5,C19&lt;6),0.445,IF(AND(C23&gt;=18,C23&lt;38,C26&gt;=1,C25&gt;=3,C25&lt;8,C28&gt;=0.25,C28&lt;11,C20&lt;2.5,C22&lt;6,C17&lt;10),0.518,IF(AND(C23&gt;=45,C23&lt;88,C26&lt;10,C28&lt;6,C14&lt;0.25,C20&lt;9.5,C22&lt;77.5,C21&gt;=2.5,C21&lt;3.5),0.554,IF(AND(C23&lt;18,C25&gt;=7,C14&gt;=0.5),0.564,IF(AND(C23&gt;=38,C23&lt;45,C26&lt;10,C28&lt;6,C14&lt;0.25,C20&lt;9.5),0.577,IF(AND(C23&gt;=45,C23&lt;88,C26&lt;10,C28&lt;6,C14&lt;0.25,C20&lt;9.5,C22&lt;77.5,C19&gt;=65,C19&lt;72.5,C21&lt;2.5),0.578,IF(AND(C23&gt;=38,C23&lt;88,C26&lt;10,C28&gt;=7.5,C20&lt;9.5,C22&lt;2.5),0.596,IF(AND(C23&gt;=18,C23&lt;38,C26&gt;=1,C25&gt;=3,C25&lt;8,C28&gt;=0.25,C28&lt;11,C20&gt;=2.5,C22&lt;6,C17&lt;10),0.612,IF(AND(C23&lt;18,C25&gt;=5,C14&lt;0.5,C21&gt;=1.5),0.633,IF(AND(C23&gt;=88,C25&lt;9,C14&lt;0.25),0.633,IF(AND(C23&gt;=38,C23&lt;88,C26&lt;10,C25&gt;=10,C28&lt;6,C14&gt;=0.25,C20&lt;9.5,C18&lt;1.5),0.648,IF(AND(C23&gt;=18,C23&lt;38,C26&gt;=1,C26&lt;5,C25&lt;8,C28&lt;0.25),0.662,IF(AND(C23&gt;=38,C23&lt;88,C26&gt;=10,C25&gt;=6,C20&lt;9.5,C17&lt;8.5,C24&lt;2),0.685,IF(AND(C23&gt;=38,C23&lt;88,C26&gt;=10,C25&lt;6,C20&lt;9.5,C17&gt;=3.5,C17&lt;8.5,C24&lt;2),0.705,IF(AND(C23&gt;=18,C23&lt;38,C26&gt;=1,C25&lt;3,C28&gt;=0.25,C17&lt;10),0.751,IF(AND(C23&gt;=38,C23&lt;88,C26&lt;10,C25&lt;3,C28&lt;6,C14&gt;=0.25,C20&lt;9.5,C18&lt;1.5),0.756,IF(AND(C23&gt;=18,C23&lt;38,C26&gt;=1,C25&lt;8,C28&gt;=0.25,C17&gt;=10),0.782,IF(AND(C23&gt;=45,C23&lt;88,C26&lt;10,C28&lt;6,C14&lt;0.25,C20&lt;9.5,C22&lt;77.5,C19&lt;65,C21&lt;2.5),0.782,IF(AND(C23&gt;=18,C23&lt;38,C26&gt;=1,C25&gt;=3,C25&lt;8,C28&gt;=11,C22&lt;6,C17&lt;10),0.785,IF(AND(C23&gt;=38,C23&lt;88,C28&lt;8,C20&gt;=9.5,C16&gt;=0.75),0.785,IF(AND(C23&gt;=38,C23&lt;88,C26&lt;10,C28&gt;=6,C20&lt;9.5,C22&gt;=2.5),0.791,IF(AND(C23&gt;=45,C23&lt;88,C26&lt;10,C28&lt;6,C14&lt;0.25,C20&lt;9.5,C22&lt;77.5,C19&lt;40,C21&gt;=3.5),0.809,IF(AND(C23&gt;=18,C23&lt;38,C26&gt;=1,C25&gt;=8),0.825,IF(AND(C23&gt;=38,C23&lt;88,C26&lt;10,C25&gt;=3,C25&lt;10,C28&lt;6,C14&gt;=0.25,C20&lt;9.5,C19&lt;60,C18&lt;1.5),0.874,IF(AND(C23&gt;=38,C23&lt;88,C26&lt;4,C28&lt;8,C20&gt;=9.5,C16&lt;0.75),0.888,IF(AND(C23&gt;=38,C23&lt;88,C26&gt;=10,C25&lt;6,C20&lt;9.5,C17&lt;3.5,C24&lt;2),0.909,IF(AND(C23&gt;=18,C23&lt;38,C26&gt;=5,C25&lt;8,C28&lt;0.25),0.921,IF(AND(C23&gt;=45,C23&lt;88,C26&lt;10,C28&lt;6,C14&lt;0.25,C20&lt;9.5,C22&lt;77.5,C19&gt;=72.5,C21&lt;2.5),0.939,IF(AND(C23&gt;=38,C23&lt;88,C26&lt;10,C28&lt;6,C14&gt;=0.25,C20&lt;9.5,C18&gt;=1.5),0.953,IF(AND(C23&gt;=88,C25&lt;9,C14&gt;=17.5),0.991,IF(AND(C23&gt;=45,C23&lt;88,C26&lt;10,C28&lt;6,C14&lt;0.25,C20&lt;9.5,C22&lt;77.5,C19&gt;=40,C21&gt;=3.5),0.997,IF(AND(C23&gt;=38,C23&lt;88,C26&gt;=10,C20&lt;9.5,C17&lt;8.5,C24&gt;=2),1.003,IF(AND(C23&gt;=38,C23&lt;88,C26&gt;=4,C28&lt;8,C20&gt;=9.5,C16&lt;0.75),1.036,IF(AND(C23&gt;=38,C23&lt;88,C28&gt;=8,C14&lt;10,C20&gt;=9.5),1.107,IF(AND(C23&gt;=38,C23&lt;88,C26&lt;10,C25&gt;=3,C25&lt;10,C28&lt;6,C14&gt;=0.25,C20&lt;9.5,C19&gt;=60,C18&lt;1.5),1.148,IF(AND(C23&gt;=88,C25&lt;9,C14&gt;=0.25,C14&lt;17.5),1.161,IF(AND(C23&gt;=88,C25&gt;=9),1.316,IF(AND(C23&gt;=38,C23&lt;88,C28&gt;=8,C14&gt;=10,C20&gt;=9.5),1.355,IF(AND(C23&gt;=38,C23&lt;88,C26&gt;=10,C20&lt;9.5,C17&gt;=8.5),1.571,"")))))))))))))))))))))))))))))))))))))))))))))))))))</f>
        <v>0.57799999999999996</v>
      </c>
      <c r="D68" s="13">
        <f t="shared" si="5"/>
        <v>1.0029999999999999</v>
      </c>
      <c r="E68" s="13">
        <f t="shared" si="5"/>
        <v>0.79100000000000004</v>
      </c>
      <c r="F68" s="13">
        <f t="shared" si="5"/>
        <v>0.59599999999999997</v>
      </c>
      <c r="G68" s="13">
        <f t="shared" si="5"/>
        <v>0.90900000000000003</v>
      </c>
      <c r="H68" s="13">
        <f t="shared" si="5"/>
        <v>0.59599999999999997</v>
      </c>
      <c r="I68" s="13">
        <f t="shared" si="5"/>
        <v>1.0029999999999999</v>
      </c>
      <c r="J68" s="13">
        <f t="shared" si="5"/>
        <v>0.90900000000000003</v>
      </c>
      <c r="K68" s="13">
        <f t="shared" si="5"/>
        <v>5.6000000000000001E-2</v>
      </c>
      <c r="L68" s="13">
        <f t="shared" si="5"/>
        <v>5.6000000000000001E-2</v>
      </c>
      <c r="M68" s="13">
        <f t="shared" si="5"/>
        <v>5.6000000000000001E-2</v>
      </c>
      <c r="N68" s="13">
        <f t="shared" si="5"/>
        <v>5.6000000000000001E-2</v>
      </c>
      <c r="O68" s="13">
        <f t="shared" si="5"/>
        <v>5.6000000000000001E-2</v>
      </c>
      <c r="P68" s="13">
        <f t="shared" si="5"/>
        <v>5.6000000000000001E-2</v>
      </c>
      <c r="Q68" s="13">
        <f t="shared" si="5"/>
        <v>5.6000000000000001E-2</v>
      </c>
      <c r="R68" s="13">
        <f t="shared" si="5"/>
        <v>5.6000000000000001E-2</v>
      </c>
      <c r="S68" s="13">
        <f t="shared" si="5"/>
        <v>5.6000000000000001E-2</v>
      </c>
      <c r="T68" s="13">
        <f t="shared" si="5"/>
        <v>5.6000000000000001E-2</v>
      </c>
      <c r="U68" s="13">
        <f t="shared" si="5"/>
        <v>5.6000000000000001E-2</v>
      </c>
      <c r="V68" s="13">
        <f t="shared" si="5"/>
        <v>5.6000000000000001E-2</v>
      </c>
      <c r="W68" s="13">
        <f t="shared" si="5"/>
        <v>5.6000000000000001E-2</v>
      </c>
      <c r="X68" s="13">
        <f t="shared" si="5"/>
        <v>5.6000000000000001E-2</v>
      </c>
      <c r="Y68" s="13">
        <f t="shared" si="5"/>
        <v>5.6000000000000001E-2</v>
      </c>
      <c r="Z68" s="13">
        <f t="shared" si="5"/>
        <v>5.6000000000000001E-2</v>
      </c>
      <c r="AA68" s="13">
        <f t="shared" si="5"/>
        <v>5.6000000000000001E-2</v>
      </c>
      <c r="AB68" s="13">
        <f t="shared" si="5"/>
        <v>5.6000000000000001E-2</v>
      </c>
      <c r="AC68" s="13">
        <f t="shared" si="5"/>
        <v>5.6000000000000001E-2</v>
      </c>
      <c r="AD68" s="13">
        <f t="shared" si="5"/>
        <v>5.6000000000000001E-2</v>
      </c>
      <c r="AE68" s="13">
        <f t="shared" si="5"/>
        <v>5.6000000000000001E-2</v>
      </c>
      <c r="AF68" s="13">
        <f t="shared" si="5"/>
        <v>5.6000000000000001E-2</v>
      </c>
      <c r="AG68" s="13">
        <f t="shared" si="5"/>
        <v>5.6000000000000001E-2</v>
      </c>
      <c r="AH68" s="13">
        <f t="shared" si="5"/>
        <v>5.6000000000000001E-2</v>
      </c>
      <c r="AI68" s="13">
        <f t="shared" si="5"/>
        <v>5.6000000000000001E-2</v>
      </c>
      <c r="AJ68" s="13">
        <f t="shared" si="5"/>
        <v>5.6000000000000001E-2</v>
      </c>
      <c r="AK68" s="13">
        <f t="shared" si="5"/>
        <v>5.6000000000000001E-2</v>
      </c>
      <c r="AL68" s="13">
        <f t="shared" si="5"/>
        <v>5.6000000000000001E-2</v>
      </c>
      <c r="AM68" s="13">
        <f t="shared" si="5"/>
        <v>5.6000000000000001E-2</v>
      </c>
      <c r="AN68" s="13">
        <f t="shared" si="5"/>
        <v>5.6000000000000001E-2</v>
      </c>
      <c r="AO68" s="13">
        <f t="shared" si="5"/>
        <v>5.6000000000000001E-2</v>
      </c>
      <c r="AP68" s="13">
        <f t="shared" si="5"/>
        <v>5.6000000000000001E-2</v>
      </c>
      <c r="AQ68" s="13">
        <f t="shared" si="5"/>
        <v>5.6000000000000001E-2</v>
      </c>
      <c r="AR68" s="13">
        <f t="shared" si="5"/>
        <v>5.6000000000000001E-2</v>
      </c>
      <c r="AS68" s="13">
        <f t="shared" si="5"/>
        <v>5.6000000000000001E-2</v>
      </c>
      <c r="AT68" s="13">
        <f t="shared" si="5"/>
        <v>5.6000000000000001E-2</v>
      </c>
      <c r="AU68" s="13">
        <f t="shared" si="5"/>
        <v>5.6000000000000001E-2</v>
      </c>
      <c r="AV68" s="13">
        <f t="shared" si="5"/>
        <v>5.6000000000000001E-2</v>
      </c>
      <c r="AW68" s="13">
        <f t="shared" si="5"/>
        <v>5.6000000000000001E-2</v>
      </c>
      <c r="AX68" s="13">
        <f t="shared" si="5"/>
        <v>5.6000000000000001E-2</v>
      </c>
    </row>
    <row r="69" spans="1:50" x14ac:dyDescent="0.35">
      <c r="A69" s="1" t="s">
        <v>37</v>
      </c>
      <c r="B69" s="13">
        <f>IF(AND(B23&lt;13,B27&lt;1,B19&lt;2),0.054,IF(AND(B23&lt;13,B27&lt;1,B19&gt;=9),0.056,IF(AND(B23&gt;=13,B23&lt;43,B28&gt;=0.5,B28&lt;3.5,B24&lt;2,B22&gt;=1.5,B22&lt;6.5),0.25,IF(AND(B23&lt;13,B27&lt;1,B19&gt;=2,B19&lt;9),0.279,IF(AND(B23&lt;13,B21&lt;2,B17&lt;3.5,B27&gt;=1,B26&gt;=1),0.318,IF(AND(B23&gt;=13,B23&lt;43,B28&gt;=22.5),0.36,IF(AND(B23&gt;=13,B23&lt;43,B28&gt;=1,B28&lt;3.5,B22&gt;=6.5),0.398,IF(AND(B23&gt;=13,B23&lt;43,B28&gt;=0.5,B28&lt;3.5,B24&lt;2,B22&lt;1.5),0.411,IF(AND(B23&gt;=13,B23&lt;43,B28&lt;0.5,B24&lt;2,B22&lt;6.5,B25&gt;=6),0.416,IF(AND(B23&gt;=13,B23&lt;18,B28&lt;3.5,B24&gt;=2,B22&lt;6.5,B25&lt;6),0.416,IF(AND(B23&gt;=63,B28&gt;=0.5,B28&lt;9,B24&lt;12,B22&lt;5.5,B18&lt;0.25),0.465,IF(AND(B23&lt;13,B21&lt;2,B17&lt;3.5,B27&gt;=1,B26&lt;1),0.489,IF(AND(B23&lt;13,B21&lt;2,B17&gt;=3.5,B27&gt;=1),0.489,IF(AND(B23&gt;=13,B23&lt;43,B28&gt;=3.5,B28&lt;22.5,B24&gt;=8),0.497,IF(AND(B23&gt;=43,B23&lt;68,B28&gt;=9,B18&lt;27.5,B16&lt;0.05),0.522,IF(AND(B23&gt;=43,B23&lt;58,B28&lt;9,B24&lt;12,B22&lt;5.5,B18&gt;=0.25,B21&lt;1.5),0.546,IF(AND(B23&gt;=13,B23&lt;33,B28&gt;=3.5,B28&lt;22.5,B24&lt;8,B16&lt;7.5,B17&lt;10),0.561,IF(AND(B23&gt;=63,B23&lt;73,B28&lt;0.5,B24&lt;12,B22&lt;5.5,B18&lt;0.25,B21&lt;0.5),0.573,IF(AND(B23&gt;=18,B23&lt;43,B28&lt;3.5,B24&gt;=2,B22&lt;6.5,B25&lt;6),0.575,IF(AND(B23&lt;13,B21&gt;=2,B27&gt;=1),0.58,IF(AND(B23&gt;=13,B23&lt;43,B28&lt;0.5,B24&lt;2,B22&lt;6.5,B25&lt;6),0.585,IF(AND(B23&gt;=43,B23&lt;58,B28&lt;9,B24&lt;12,B22&lt;5.5,B18&gt;=0.25,B21&gt;=1.5,B17&lt;2.5,B26&gt;=9),0.659,IF(AND(B23&gt;=33,B23&lt;43,B28&gt;=3.5,B28&lt;22.5,B24&lt;8,B25&lt;3),0.683,IF(AND(B23&gt;=43,B23&lt;53,B28&lt;9,B24&lt;12,B22&lt;5.5,B18&lt;0.25),0.733,IF(AND(B23&gt;=13,B23&lt;33,B28&gt;=3.5,B28&lt;22.5,B24&lt;8,B16&gt;=7.5,B17&lt;10),0.785,IF(AND(B23&gt;=43,B23&lt;68,B28&gt;=9,B18&gt;=27.5,B16&lt;0.05),0.785,IF(AND(B23&gt;=43,B28&lt;9,B24&lt;12,B22&gt;=5.5,B25&gt;=4,B14&lt;13),0.796,IF(AND(B23&gt;=33,B23&lt;43,B28&gt;=3.5,B28&lt;22.5,B24&lt;8,B25&gt;=3),0.809,IF(AND(B23&gt;=13,B23&lt;43,B28&lt;3.5,B24&gt;=2,B22&lt;6.5,B25&gt;=6),0.811,IF(AND(B23&gt;=73,B28&lt;0.5,B24&lt;12,B22&lt;5.5,B18&lt;0.25),0.826,IF(AND(B23&gt;=58,B28&lt;9,B24&lt;12,B22&lt;5.5,B18&gt;=0.25,B19&gt;=30),0.836,IF(AND(B23&gt;=53,B23&lt;63,B28&lt;9,B24&lt;12,B22&lt;5.5,B18&lt;0.25),0.837,IF(AND(B23&gt;=13,B23&lt;43,B28&lt;1,B22&gt;=6.5),0.839,IF(AND(B23&gt;=43,B23&lt;58,B28&lt;9,B24&lt;12,B22&lt;5.5,B18&gt;=0.25,B21&gt;=1.5,B17&lt;2.5,B26&lt;9),0.841,IF(AND(B23&gt;=63,B23&lt;73,B28&lt;0.5,B24&lt;12,B22&lt;5.5,B18&lt;0.25,B21&gt;=0.5),0.861,IF(AND(B23&gt;=13,B23&lt;33,B28&gt;=3.5,B28&lt;22.5,B24&lt;8,B17&gt;=10),0.876,IF(AND(B23&gt;=43,B28&lt;9,B24&lt;12,B22&gt;=40,B25&lt;4),0.9,IF(AND(B23&gt;=60,B23&lt;68,B28&gt;=9,B16&gt;=0.05,B16&lt;9.5),0.924,IF(AND(B23&gt;=68,B28&gt;=9,B25&lt;4,B16&lt;1.5),0.927,IF(AND(B23&gt;=58,B28&lt;9,B24&lt;12,B22&lt;5.5,B18&gt;=0.25,B19&lt;30),0.987,IF(AND(B23&gt;=43,B23&lt;58,B28&lt;9,B24&lt;12,B22&lt;5.5,B18&gt;=0.25,B21&gt;=1.5,B17&gt;=2.5),1.021,IF(AND(B23&gt;=43,B28&lt;9,B24&lt;12,B22&gt;=5.5,B22&lt;40,B25&lt;4),1.043,IF(AND(B23&gt;=43,B23&lt;60,B28&gt;=9,B16&gt;=0.05,B16&lt;9.5),1.081,IF(AND(B23&gt;=68,B28&gt;=9,B16&gt;=11),1.087,IF(AND(B23&gt;=43,B28&lt;9,B24&lt;12,B22&gt;=5.5,B25&gt;=4,B14&gt;=13),1.107,IF(AND(B23&gt;=68,B28&gt;=9,B25&gt;=4,B16&lt;1.5),1.161,IF(AND(B23&gt;=93,B28&gt;=9,B16&gt;=1.5,B16&lt;11),1.294,IF(AND(B23&gt;=68,B23&lt;93,B28&gt;=9,B16&gt;=1.5,B16&lt;11),1.471,IF(AND(B23&gt;=43,B28&lt;9,B24&gt;=12),1.571,IF(AND(B23&gt;=43,B23&lt;68,B28&gt;=9,B16&gt;=9.5),1.571,""))))))))))))))))))))))))))))))))))))))))))))))))))</f>
        <v>5.6000000000000001E-2</v>
      </c>
      <c r="C69" s="13">
        <f t="shared" ref="C69:AX69" si="6">IF(AND(C23&lt;13,C27&lt;1,C19&lt;2),0.054,IF(AND(C23&lt;13,C27&lt;1,C19&gt;=9),0.056,IF(AND(C23&gt;=13,C23&lt;43,C28&gt;=0.5,C28&lt;3.5,C24&lt;2,C22&gt;=1.5,C22&lt;6.5),0.25,IF(AND(C23&lt;13,C27&lt;1,C19&gt;=2,C19&lt;9),0.279,IF(AND(C23&lt;13,C21&lt;2,C17&lt;3.5,C27&gt;=1,C26&gt;=1),0.318,IF(AND(C23&gt;=13,C23&lt;43,C28&gt;=22.5),0.36,IF(AND(C23&gt;=13,C23&lt;43,C28&gt;=1,C28&lt;3.5,C22&gt;=6.5),0.398,IF(AND(C23&gt;=13,C23&lt;43,C28&gt;=0.5,C28&lt;3.5,C24&lt;2,C22&lt;1.5),0.411,IF(AND(C23&gt;=13,C23&lt;43,C28&lt;0.5,C24&lt;2,C22&lt;6.5,C25&gt;=6),0.416,IF(AND(C23&gt;=13,C23&lt;18,C28&lt;3.5,C24&gt;=2,C22&lt;6.5,C25&lt;6),0.416,IF(AND(C23&gt;=63,C28&gt;=0.5,C28&lt;9,C24&lt;12,C22&lt;5.5,C18&lt;0.25),0.465,IF(AND(C23&lt;13,C21&lt;2,C17&lt;3.5,C27&gt;=1,C26&lt;1),0.489,IF(AND(C23&lt;13,C21&lt;2,C17&gt;=3.5,C27&gt;=1),0.489,IF(AND(C23&gt;=13,C23&lt;43,C28&gt;=3.5,C28&lt;22.5,C24&gt;=8),0.497,IF(AND(C23&gt;=43,C23&lt;68,C28&gt;=9,C18&lt;27.5,C16&lt;0.05),0.522,IF(AND(C23&gt;=43,C23&lt;58,C28&lt;9,C24&lt;12,C22&lt;5.5,C18&gt;=0.25,C21&lt;1.5),0.546,IF(AND(C23&gt;=13,C23&lt;33,C28&gt;=3.5,C28&lt;22.5,C24&lt;8,C16&lt;7.5,C17&lt;10),0.561,IF(AND(C23&gt;=63,C23&lt;73,C28&lt;0.5,C24&lt;12,C22&lt;5.5,C18&lt;0.25,C21&lt;0.5),0.573,IF(AND(C23&gt;=18,C23&lt;43,C28&lt;3.5,C24&gt;=2,C22&lt;6.5,C25&lt;6),0.575,IF(AND(C23&lt;13,C21&gt;=2,C27&gt;=1),0.58,IF(AND(C23&gt;=13,C23&lt;43,C28&lt;0.5,C24&lt;2,C22&lt;6.5,C25&lt;6),0.585,IF(AND(C23&gt;=43,C23&lt;58,C28&lt;9,C24&lt;12,C22&lt;5.5,C18&gt;=0.25,C21&gt;=1.5,C17&lt;2.5,C26&gt;=9),0.659,IF(AND(C23&gt;=33,C23&lt;43,C28&gt;=3.5,C28&lt;22.5,C24&lt;8,C25&lt;3),0.683,IF(AND(C23&gt;=43,C23&lt;53,C28&lt;9,C24&lt;12,C22&lt;5.5,C18&lt;0.25),0.733,IF(AND(C23&gt;=13,C23&lt;33,C28&gt;=3.5,C28&lt;22.5,C24&lt;8,C16&gt;=7.5,C17&lt;10),0.785,IF(AND(C23&gt;=43,C23&lt;68,C28&gt;=9,C18&gt;=27.5,C16&lt;0.05),0.785,IF(AND(C23&gt;=43,C28&lt;9,C24&lt;12,C22&gt;=5.5,C25&gt;=4,C14&lt;13),0.796,IF(AND(C23&gt;=33,C23&lt;43,C28&gt;=3.5,C28&lt;22.5,C24&lt;8,C25&gt;=3),0.809,IF(AND(C23&gt;=13,C23&lt;43,C28&lt;3.5,C24&gt;=2,C22&lt;6.5,C25&gt;=6),0.811,IF(AND(C23&gt;=73,C28&lt;0.5,C24&lt;12,C22&lt;5.5,C18&lt;0.25),0.826,IF(AND(C23&gt;=58,C28&lt;9,C24&lt;12,C22&lt;5.5,C18&gt;=0.25,C19&gt;=30),0.836,IF(AND(C23&gt;=53,C23&lt;63,C28&lt;9,C24&lt;12,C22&lt;5.5,C18&lt;0.25),0.837,IF(AND(C23&gt;=13,C23&lt;43,C28&lt;1,C22&gt;=6.5),0.839,IF(AND(C23&gt;=43,C23&lt;58,C28&lt;9,C24&lt;12,C22&lt;5.5,C18&gt;=0.25,C21&gt;=1.5,C17&lt;2.5,C26&lt;9),0.841,IF(AND(C23&gt;=63,C23&lt;73,C28&lt;0.5,C24&lt;12,C22&lt;5.5,C18&lt;0.25,C21&gt;=0.5),0.861,IF(AND(C23&gt;=13,C23&lt;33,C28&gt;=3.5,C28&lt;22.5,C24&lt;8,C17&gt;=10),0.876,IF(AND(C23&gt;=43,C28&lt;9,C24&lt;12,C22&gt;=40,C25&lt;4),0.9,IF(AND(C23&gt;=60,C23&lt;68,C28&gt;=9,C16&gt;=0.05,C16&lt;9.5),0.924,IF(AND(C23&gt;=68,C28&gt;=9,C25&lt;4,C16&lt;1.5),0.927,IF(AND(C23&gt;=58,C28&lt;9,C24&lt;12,C22&lt;5.5,C18&gt;=0.25,C19&lt;30),0.987,IF(AND(C23&gt;=43,C23&lt;58,C28&lt;9,C24&lt;12,C22&lt;5.5,C18&gt;=0.25,C21&gt;=1.5,C17&gt;=2.5),1.021,IF(AND(C23&gt;=43,C28&lt;9,C24&lt;12,C22&gt;=5.5,C22&lt;40,C25&lt;4),1.043,IF(AND(C23&gt;=43,C23&lt;60,C28&gt;=9,C16&gt;=0.05,C16&lt;9.5),1.081,IF(AND(C23&gt;=68,C28&gt;=9,C16&gt;=11),1.087,IF(AND(C23&gt;=43,C28&lt;9,C24&lt;12,C22&gt;=5.5,C25&gt;=4,C14&gt;=13),1.107,IF(AND(C23&gt;=68,C28&gt;=9,C25&gt;=4,C16&lt;1.5),1.161,IF(AND(C23&gt;=93,C28&gt;=9,C16&gt;=1.5,C16&lt;11),1.294,IF(AND(C23&gt;=68,C23&lt;93,C28&gt;=9,C16&gt;=1.5,C16&lt;11),1.471,IF(AND(C23&gt;=43,C28&lt;9,C24&gt;=12),1.571,IF(AND(C23&gt;=43,C23&lt;68,C28&gt;=9,C16&gt;=9.5),1.571,""))))))))))))))))))))))))))))))))))))))))))))))))))</f>
        <v>0.57299999999999995</v>
      </c>
      <c r="D69" s="13">
        <f t="shared" si="6"/>
        <v>1.0209999999999999</v>
      </c>
      <c r="E69" s="13">
        <f t="shared" si="6"/>
        <v>0.52200000000000002</v>
      </c>
      <c r="F69" s="13">
        <f t="shared" si="6"/>
        <v>1.161</v>
      </c>
      <c r="G69" s="13">
        <f t="shared" si="6"/>
        <v>0.80900000000000005</v>
      </c>
      <c r="H69" s="13">
        <f t="shared" si="6"/>
        <v>0.78500000000000003</v>
      </c>
      <c r="I69" s="13">
        <f t="shared" si="6"/>
        <v>1.081</v>
      </c>
      <c r="J69" s="13">
        <f t="shared" si="6"/>
        <v>0.92400000000000004</v>
      </c>
      <c r="K69" s="13">
        <f t="shared" si="6"/>
        <v>5.3999999999999999E-2</v>
      </c>
      <c r="L69" s="13">
        <f t="shared" si="6"/>
        <v>5.3999999999999999E-2</v>
      </c>
      <c r="M69" s="13">
        <f t="shared" si="6"/>
        <v>5.3999999999999999E-2</v>
      </c>
      <c r="N69" s="13">
        <f t="shared" si="6"/>
        <v>5.3999999999999999E-2</v>
      </c>
      <c r="O69" s="13">
        <f t="shared" si="6"/>
        <v>5.3999999999999999E-2</v>
      </c>
      <c r="P69" s="13">
        <f t="shared" si="6"/>
        <v>5.3999999999999999E-2</v>
      </c>
      <c r="Q69" s="13">
        <f t="shared" si="6"/>
        <v>5.3999999999999999E-2</v>
      </c>
      <c r="R69" s="13">
        <f t="shared" si="6"/>
        <v>5.3999999999999999E-2</v>
      </c>
      <c r="S69" s="13">
        <f t="shared" si="6"/>
        <v>5.3999999999999999E-2</v>
      </c>
      <c r="T69" s="13">
        <f t="shared" si="6"/>
        <v>5.3999999999999999E-2</v>
      </c>
      <c r="U69" s="13">
        <f t="shared" si="6"/>
        <v>5.3999999999999999E-2</v>
      </c>
      <c r="V69" s="13">
        <f t="shared" si="6"/>
        <v>5.3999999999999999E-2</v>
      </c>
      <c r="W69" s="13">
        <f t="shared" si="6"/>
        <v>5.3999999999999999E-2</v>
      </c>
      <c r="X69" s="13">
        <f t="shared" si="6"/>
        <v>5.3999999999999999E-2</v>
      </c>
      <c r="Y69" s="13">
        <f t="shared" si="6"/>
        <v>5.3999999999999999E-2</v>
      </c>
      <c r="Z69" s="13">
        <f t="shared" si="6"/>
        <v>5.3999999999999999E-2</v>
      </c>
      <c r="AA69" s="13">
        <f t="shared" si="6"/>
        <v>5.3999999999999999E-2</v>
      </c>
      <c r="AB69" s="13">
        <f t="shared" si="6"/>
        <v>5.3999999999999999E-2</v>
      </c>
      <c r="AC69" s="13">
        <f t="shared" si="6"/>
        <v>5.3999999999999999E-2</v>
      </c>
      <c r="AD69" s="13">
        <f t="shared" si="6"/>
        <v>5.3999999999999999E-2</v>
      </c>
      <c r="AE69" s="13">
        <f t="shared" si="6"/>
        <v>5.3999999999999999E-2</v>
      </c>
      <c r="AF69" s="13">
        <f t="shared" si="6"/>
        <v>5.3999999999999999E-2</v>
      </c>
      <c r="AG69" s="13">
        <f t="shared" si="6"/>
        <v>5.3999999999999999E-2</v>
      </c>
      <c r="AH69" s="13">
        <f t="shared" si="6"/>
        <v>5.3999999999999999E-2</v>
      </c>
      <c r="AI69" s="13">
        <f t="shared" si="6"/>
        <v>5.3999999999999999E-2</v>
      </c>
      <c r="AJ69" s="13">
        <f t="shared" si="6"/>
        <v>5.3999999999999999E-2</v>
      </c>
      <c r="AK69" s="13">
        <f t="shared" si="6"/>
        <v>5.3999999999999999E-2</v>
      </c>
      <c r="AL69" s="13">
        <f t="shared" si="6"/>
        <v>5.3999999999999999E-2</v>
      </c>
      <c r="AM69" s="13">
        <f t="shared" si="6"/>
        <v>5.3999999999999999E-2</v>
      </c>
      <c r="AN69" s="13">
        <f t="shared" si="6"/>
        <v>5.3999999999999999E-2</v>
      </c>
      <c r="AO69" s="13">
        <f t="shared" si="6"/>
        <v>5.3999999999999999E-2</v>
      </c>
      <c r="AP69" s="13">
        <f t="shared" si="6"/>
        <v>5.3999999999999999E-2</v>
      </c>
      <c r="AQ69" s="13">
        <f t="shared" si="6"/>
        <v>5.3999999999999999E-2</v>
      </c>
      <c r="AR69" s="13">
        <f t="shared" si="6"/>
        <v>5.3999999999999999E-2</v>
      </c>
      <c r="AS69" s="13">
        <f t="shared" si="6"/>
        <v>5.3999999999999999E-2</v>
      </c>
      <c r="AT69" s="13">
        <f t="shared" si="6"/>
        <v>5.3999999999999999E-2</v>
      </c>
      <c r="AU69" s="13">
        <f t="shared" si="6"/>
        <v>5.3999999999999999E-2</v>
      </c>
      <c r="AV69" s="13">
        <f t="shared" si="6"/>
        <v>5.3999999999999999E-2</v>
      </c>
      <c r="AW69" s="13">
        <f t="shared" si="6"/>
        <v>5.3999999999999999E-2</v>
      </c>
      <c r="AX69" s="13">
        <f t="shared" si="6"/>
        <v>5.3999999999999999E-2</v>
      </c>
    </row>
    <row r="70" spans="1:50" x14ac:dyDescent="0.35">
      <c r="A70" s="1" t="s">
        <v>38</v>
      </c>
      <c r="B70" s="13">
        <f>IF(AND(B23&lt;1),0.037,IF(AND(B23&gt;=9,B23&lt;18,B28&lt;1.5,B25&lt;5,B24&lt;1),0.107,IF(AND(B23&gt;=1,B23&lt;18,B19&gt;=6,B25&lt;5,B24&gt;=1),0.264,IF(AND(B23&gt;=1,B23&lt;9,B28&lt;1.5,B25&lt;5,B24&lt;1),0.264,IF(AND(B23&gt;=1,B23&lt;18,B19&lt;6,B28&gt;=0.5,B25&lt;5,B24&gt;=1),0.325,IF(AND(B23&gt;=18,B23&lt;25,B19&gt;=5,B28&lt;4.5,B17&lt;2.5),0.377,IF(AND(B23&gt;=1,B23&lt;18,B19&lt;6,B28&lt;0.5,B14&lt;2.5,B25&lt;5,B24&gt;=1),0.389,IF(AND(B23&gt;=1,B23&lt;18,B22&lt;0.5,B25&gt;=5),0.403,IF(AND(B23&gt;=1,B23&lt;18,B22&gt;=0.5,B26&gt;=4,B25&gt;=5),0.431,IF(AND(B23&gt;=1,B23&lt;18,B19&lt;6,B28&lt;0.5,B14&gt;=2.5,B25&lt;5,B24&gt;=1),0.519,IF(AND(B23&gt;=43,B23&lt;53,B22&lt;0.75,B26&gt;=3,B17&lt;15),0.536,IF(AND(B23&gt;=25,B23&lt;43,B19&gt;=5,B28&lt;4.5),0.541,IF(AND(B23&gt;=63,B23&lt;68,B19&gt;=53,B14&lt;0.25),0.572,IF(AND(B23&gt;=1,B23&lt;18,B28&gt;=1.5,B25&lt;5,B24&lt;1),0.58,IF(AND(B23&gt;=18,B23&lt;43,B19&gt;=18,B28&gt;=4.5,B16&lt;0.5),0.585,IF(AND(B23&gt;=18,B23&lt;43,B19&lt;18,B28&gt;=4.5,B26&lt;3),0.611,IF(AND(B23&gt;=18,B23&lt;43,B19&lt;5,B28&lt;4.5,B21&lt;3.5,B20&lt;28),0.621,IF(AND(B23&gt;=43,B23&lt;53,B22&gt;=0.75,B22&lt;2.5,B26&lt;15),0.656,IF(AND(B23&gt;=1,B23&lt;18,B22&gt;=0.5,B26&lt;4,B25&gt;=5),0.658,IF(AND(B23&gt;=53,B23&lt;83,B19&gt;=4,B19&lt;27,B14&lt;0.25),0.674,IF(AND(B23&gt;=18,B23&lt;25,B19&gt;=5,B28&lt;4.5,B17&gt;=2.5),0.685,IF(AND(B23&gt;=53,B23&lt;83,B19&gt;=30,B14&gt;=0.25,B22&gt;=3,B27&gt;=1),0.685,IF(AND(B23&gt;=83,B28&lt;1.5),0.718,IF(AND(B23&gt;=18,B23&lt;43,B19&gt;=18,B28&gt;=4.5,B16&gt;=0.5),0.752,IF(AND(B23&gt;=68,B23&lt;83,B19&gt;=53,B14&lt;0.25,B21&lt;0.5),0.752,IF(AND(B23&gt;=48,B23&lt;53,B22&lt;0.75,B26&lt;3),0.757,IF(AND(B23&gt;=53,B23&lt;83,B14&gt;=0.25,B22&lt;3,B27&gt;=1),0.778,IF(AND(B23&gt;=53,B23&lt;63,B19&gt;=53,B14&lt;0.25),0.796,IF(AND(B23&gt;=18,B23&lt;43,B19&lt;18,B28&gt;=4.5,B26&gt;=3),0.833,IF(AND(B23&gt;=83,B28&gt;=1.5,B28&lt;4.5),0.875,IF(AND(B23&gt;=68,B23&lt;73,B19&gt;=53,B14&lt;0.25,B21&gt;=0.5),0.879,IF(AND(B23&gt;=43,B23&lt;53,B22&lt;0.75,B26&gt;=3,B17&gt;=15),0.886,IF(AND(B23&gt;=43,B23&lt;53,B22&gt;=2.5,B26&lt;15),0.899,IF(AND(B23&gt;=18,B23&lt;43,B19&lt;5,B28&lt;4.5,B21&gt;=3.5),0.904,IF(AND(B23&gt;=53,B23&lt;83,B14&gt;=1.5,B21&gt;=3,B27&lt;1,B18&lt;8),0.917,IF(AND(B23&gt;=83,B28&gt;=4.5,B14&lt;7.5,B22&lt;3),0.927,IF(AND(B23&gt;=53,B23&lt;83,B19&lt;4,B14&lt;0.25),0.938,IF(AND(B23&gt;=43,B23&lt;48,B22&lt;0.75,B26&lt;3),0.939,IF(AND(B23&gt;=53,B23&lt;83,B19&lt;30,B14&gt;=0.25,B22&gt;=3,B27&gt;=1),0.952,IF(AND(B23&gt;=53,B23&lt;83,B19&gt;=27,B19&lt;53,B14&lt;0.25),0.967,IF(AND(B23&gt;=18,B23&lt;43,B19&lt;5,B28&lt;4.5,B21&lt;3.5,B20&gt;=28),0.991,IF(AND(B23&gt;=53,B23&lt;83,B14&gt;=0.25,B14&lt;1.5,B27&lt;1,B18&lt;8),1.013,IF(AND(B23&gt;=73,B23&lt;83,B19&gt;=53,B14&lt;0.25,B21&gt;=0.5),1.049,IF(AND(B23&gt;=53,B23&lt;83,B14&gt;=1.5,B21&lt;3,B27&lt;1,B18&lt;8),1.077,IF(AND(B23&gt;=53,B23&lt;83,B14&gt;=0.25,B27&lt;1,B18&gt;=8),1.111,IF(AND(B23&gt;=83,B28&gt;=4.5,B14&lt;7.5,B22&gt;=3),1.169,IF(AND(B23&gt;=43,B23&lt;53,B22&gt;=0.75,B26&gt;=15),1.226,IF(AND(B23&gt;=83,B28&gt;=4.5,B14&gt;=7.5),1.313,""))))))))))))))))))))))))))))))))))))))))))))))))</f>
        <v>0.107</v>
      </c>
      <c r="C70" s="13">
        <f t="shared" ref="C70:AX70" si="7">IF(AND(C23&lt;1),0.037,IF(AND(C23&gt;=9,C23&lt;18,C28&lt;1.5,C25&lt;5,C24&lt;1),0.107,IF(AND(C23&gt;=1,C23&lt;18,C19&gt;=6,C25&lt;5,C24&gt;=1),0.264,IF(AND(C23&gt;=1,C23&lt;9,C28&lt;1.5,C25&lt;5,C24&lt;1),0.264,IF(AND(C23&gt;=1,C23&lt;18,C19&lt;6,C28&gt;=0.5,C25&lt;5,C24&gt;=1),0.325,IF(AND(C23&gt;=18,C23&lt;25,C19&gt;=5,C28&lt;4.5,C17&lt;2.5),0.377,IF(AND(C23&gt;=1,C23&lt;18,C19&lt;6,C28&lt;0.5,C14&lt;2.5,C25&lt;5,C24&gt;=1),0.389,IF(AND(C23&gt;=1,C23&lt;18,C22&lt;0.5,C25&gt;=5),0.403,IF(AND(C23&gt;=1,C23&lt;18,C22&gt;=0.5,C26&gt;=4,C25&gt;=5),0.431,IF(AND(C23&gt;=1,C23&lt;18,C19&lt;6,C28&lt;0.5,C14&gt;=2.5,C25&lt;5,C24&gt;=1),0.519,IF(AND(C23&gt;=43,C23&lt;53,C22&lt;0.75,C26&gt;=3,C17&lt;15),0.536,IF(AND(C23&gt;=25,C23&lt;43,C19&gt;=5,C28&lt;4.5),0.541,IF(AND(C23&gt;=63,C23&lt;68,C19&gt;=53,C14&lt;0.25),0.572,IF(AND(C23&gt;=1,C23&lt;18,C28&gt;=1.5,C25&lt;5,C24&lt;1),0.58,IF(AND(C23&gt;=18,C23&lt;43,C19&gt;=18,C28&gt;=4.5,C16&lt;0.5),0.585,IF(AND(C23&gt;=18,C23&lt;43,C19&lt;18,C28&gt;=4.5,C26&lt;3),0.611,IF(AND(C23&gt;=18,C23&lt;43,C19&lt;5,C28&lt;4.5,C21&lt;3.5,C20&lt;28),0.621,IF(AND(C23&gt;=43,C23&lt;53,C22&gt;=0.75,C22&lt;2.5,C26&lt;15),0.656,IF(AND(C23&gt;=1,C23&lt;18,C22&gt;=0.5,C26&lt;4,C25&gt;=5),0.658,IF(AND(C23&gt;=53,C23&lt;83,C19&gt;=4,C19&lt;27,C14&lt;0.25),0.674,IF(AND(C23&gt;=18,C23&lt;25,C19&gt;=5,C28&lt;4.5,C17&gt;=2.5),0.685,IF(AND(C23&gt;=53,C23&lt;83,C19&gt;=30,C14&gt;=0.25,C22&gt;=3,C27&gt;=1),0.685,IF(AND(C23&gt;=83,C28&lt;1.5),0.718,IF(AND(C23&gt;=18,C23&lt;43,C19&gt;=18,C28&gt;=4.5,C16&gt;=0.5),0.752,IF(AND(C23&gt;=68,C23&lt;83,C19&gt;=53,C14&lt;0.25,C21&lt;0.5),0.752,IF(AND(C23&gt;=48,C23&lt;53,C22&lt;0.75,C26&lt;3),0.757,IF(AND(C23&gt;=53,C23&lt;83,C14&gt;=0.25,C22&lt;3,C27&gt;=1),0.778,IF(AND(C23&gt;=53,C23&lt;63,C19&gt;=53,C14&lt;0.25),0.796,IF(AND(C23&gt;=18,C23&lt;43,C19&lt;18,C28&gt;=4.5,C26&gt;=3),0.833,IF(AND(C23&gt;=83,C28&gt;=1.5,C28&lt;4.5),0.875,IF(AND(C23&gt;=68,C23&lt;73,C19&gt;=53,C14&lt;0.25,C21&gt;=0.5),0.879,IF(AND(C23&gt;=43,C23&lt;53,C22&lt;0.75,C26&gt;=3,C17&gt;=15),0.886,IF(AND(C23&gt;=43,C23&lt;53,C22&gt;=2.5,C26&lt;15),0.899,IF(AND(C23&gt;=18,C23&lt;43,C19&lt;5,C28&lt;4.5,C21&gt;=3.5),0.904,IF(AND(C23&gt;=53,C23&lt;83,C14&gt;=1.5,C21&gt;=3,C27&lt;1,C18&lt;8),0.917,IF(AND(C23&gt;=83,C28&gt;=4.5,C14&lt;7.5,C22&lt;3),0.927,IF(AND(C23&gt;=53,C23&lt;83,C19&lt;4,C14&lt;0.25),0.938,IF(AND(C23&gt;=43,C23&lt;48,C22&lt;0.75,C26&lt;3),0.939,IF(AND(C23&gt;=53,C23&lt;83,C19&lt;30,C14&gt;=0.25,C22&gt;=3,C27&gt;=1),0.952,IF(AND(C23&gt;=53,C23&lt;83,C19&gt;=27,C19&lt;53,C14&lt;0.25),0.967,IF(AND(C23&gt;=18,C23&lt;43,C19&lt;5,C28&lt;4.5,C21&lt;3.5,C20&gt;=28),0.991,IF(AND(C23&gt;=53,C23&lt;83,C14&gt;=0.25,C14&lt;1.5,C27&lt;1,C18&lt;8),1.013,IF(AND(C23&gt;=73,C23&lt;83,C19&gt;=53,C14&lt;0.25,C21&gt;=0.5),1.049,IF(AND(C23&gt;=53,C23&lt;83,C14&gt;=1.5,C21&lt;3,C27&lt;1,C18&lt;8),1.077,IF(AND(C23&gt;=53,C23&lt;83,C14&gt;=0.25,C27&lt;1,C18&gt;=8),1.111,IF(AND(C23&gt;=83,C28&gt;=4.5,C14&lt;7.5,C22&gt;=3),1.169,IF(AND(C23&gt;=43,C23&lt;53,C22&gt;=0.75,C26&gt;=15),1.226,IF(AND(C23&gt;=83,C28&gt;=4.5,C14&gt;=7.5),1.313,""))))))))))))))))))))))))))))))))))))))))))))))))</f>
        <v>0.57199999999999995</v>
      </c>
      <c r="D70" s="13">
        <f t="shared" si="7"/>
        <v>1.226</v>
      </c>
      <c r="E70" s="13">
        <f t="shared" si="7"/>
        <v>0.96699999999999997</v>
      </c>
      <c r="F70" s="13">
        <f t="shared" si="7"/>
        <v>1.111</v>
      </c>
      <c r="G70" s="13">
        <f t="shared" si="7"/>
        <v>0.83299999999999996</v>
      </c>
      <c r="H70" s="13">
        <f t="shared" si="7"/>
        <v>0.67400000000000004</v>
      </c>
      <c r="I70" s="13">
        <f t="shared" si="7"/>
        <v>1.0129999999999999</v>
      </c>
      <c r="J70" s="13">
        <f t="shared" si="7"/>
        <v>1.0129999999999999</v>
      </c>
      <c r="K70" s="13">
        <f t="shared" si="7"/>
        <v>3.6999999999999998E-2</v>
      </c>
      <c r="L70" s="13">
        <f t="shared" si="7"/>
        <v>3.6999999999999998E-2</v>
      </c>
      <c r="M70" s="13">
        <f t="shared" si="7"/>
        <v>3.6999999999999998E-2</v>
      </c>
      <c r="N70" s="13">
        <f t="shared" si="7"/>
        <v>3.6999999999999998E-2</v>
      </c>
      <c r="O70" s="13">
        <f t="shared" si="7"/>
        <v>3.6999999999999998E-2</v>
      </c>
      <c r="P70" s="13">
        <f t="shared" si="7"/>
        <v>3.6999999999999998E-2</v>
      </c>
      <c r="Q70" s="13">
        <f t="shared" si="7"/>
        <v>3.6999999999999998E-2</v>
      </c>
      <c r="R70" s="13">
        <f t="shared" si="7"/>
        <v>3.6999999999999998E-2</v>
      </c>
      <c r="S70" s="13">
        <f t="shared" si="7"/>
        <v>3.6999999999999998E-2</v>
      </c>
      <c r="T70" s="13">
        <f t="shared" si="7"/>
        <v>3.6999999999999998E-2</v>
      </c>
      <c r="U70" s="13">
        <f t="shared" si="7"/>
        <v>3.6999999999999998E-2</v>
      </c>
      <c r="V70" s="13">
        <f t="shared" si="7"/>
        <v>3.6999999999999998E-2</v>
      </c>
      <c r="W70" s="13">
        <f t="shared" si="7"/>
        <v>3.6999999999999998E-2</v>
      </c>
      <c r="X70" s="13">
        <f t="shared" si="7"/>
        <v>3.6999999999999998E-2</v>
      </c>
      <c r="Y70" s="13">
        <f t="shared" si="7"/>
        <v>3.6999999999999998E-2</v>
      </c>
      <c r="Z70" s="13">
        <f t="shared" si="7"/>
        <v>3.6999999999999998E-2</v>
      </c>
      <c r="AA70" s="13">
        <f t="shared" si="7"/>
        <v>3.6999999999999998E-2</v>
      </c>
      <c r="AB70" s="13">
        <f t="shared" si="7"/>
        <v>3.6999999999999998E-2</v>
      </c>
      <c r="AC70" s="13">
        <f t="shared" si="7"/>
        <v>3.6999999999999998E-2</v>
      </c>
      <c r="AD70" s="13">
        <f t="shared" si="7"/>
        <v>3.6999999999999998E-2</v>
      </c>
      <c r="AE70" s="13">
        <f t="shared" si="7"/>
        <v>3.6999999999999998E-2</v>
      </c>
      <c r="AF70" s="13">
        <f t="shared" si="7"/>
        <v>3.6999999999999998E-2</v>
      </c>
      <c r="AG70" s="13">
        <f t="shared" si="7"/>
        <v>3.6999999999999998E-2</v>
      </c>
      <c r="AH70" s="13">
        <f t="shared" si="7"/>
        <v>3.6999999999999998E-2</v>
      </c>
      <c r="AI70" s="13">
        <f t="shared" si="7"/>
        <v>3.6999999999999998E-2</v>
      </c>
      <c r="AJ70" s="13">
        <f t="shared" si="7"/>
        <v>3.6999999999999998E-2</v>
      </c>
      <c r="AK70" s="13">
        <f t="shared" si="7"/>
        <v>3.6999999999999998E-2</v>
      </c>
      <c r="AL70" s="13">
        <f t="shared" si="7"/>
        <v>3.6999999999999998E-2</v>
      </c>
      <c r="AM70" s="13">
        <f t="shared" si="7"/>
        <v>3.6999999999999998E-2</v>
      </c>
      <c r="AN70" s="13">
        <f t="shared" si="7"/>
        <v>3.6999999999999998E-2</v>
      </c>
      <c r="AO70" s="13">
        <f t="shared" si="7"/>
        <v>3.6999999999999998E-2</v>
      </c>
      <c r="AP70" s="13">
        <f t="shared" si="7"/>
        <v>3.6999999999999998E-2</v>
      </c>
      <c r="AQ70" s="13">
        <f t="shared" si="7"/>
        <v>3.6999999999999998E-2</v>
      </c>
      <c r="AR70" s="13">
        <f t="shared" si="7"/>
        <v>3.6999999999999998E-2</v>
      </c>
      <c r="AS70" s="13">
        <f t="shared" si="7"/>
        <v>3.6999999999999998E-2</v>
      </c>
      <c r="AT70" s="13">
        <f t="shared" si="7"/>
        <v>3.6999999999999998E-2</v>
      </c>
      <c r="AU70" s="13">
        <f t="shared" si="7"/>
        <v>3.6999999999999998E-2</v>
      </c>
      <c r="AV70" s="13">
        <f t="shared" si="7"/>
        <v>3.6999999999999998E-2</v>
      </c>
      <c r="AW70" s="13">
        <f t="shared" si="7"/>
        <v>3.6999999999999998E-2</v>
      </c>
      <c r="AX70" s="13">
        <f t="shared" si="7"/>
        <v>3.6999999999999998E-2</v>
      </c>
    </row>
    <row r="71" spans="1:50" x14ac:dyDescent="0.35">
      <c r="A71" s="1" t="s">
        <v>39</v>
      </c>
      <c r="B71" s="13">
        <f>IF(AND(B23&lt;13,B21&lt;1.5,B19&gt;=2,B26&lt;2),0.13,IF(AND(B23&gt;=13,B23&lt;43,B21&lt;3.5,B25&lt;7,B28&lt;3.5,B27&gt;=4),0.17,IF(AND(B23&lt;13,B14&lt;2.5,B21&lt;4.5,B19&gt;=5,B26&gt;=2),0.25,IF(AND(B23&gt;=13,B23&lt;43,B21&lt;3.5,B19&gt;=25,B19&lt;35,B25&lt;7,B28&lt;3.5,B22&lt;0.5,B27&lt;4),0.33,IF(AND(B23&gt;=13,B23&lt;43,B14&lt;11,B21&gt;=3.5,B25&lt;7,B28&lt;3.5),0.35,IF(AND(B23&lt;13,B21&gt;=1.5,B19&gt;=2,B26&lt;2),0.35,IF(AND(B23&lt;13,B19&lt;2,B26&lt;2),0.36,IF(AND(B23&lt;13,B21&lt;4.5,B19&lt;5,B26&gt;=2),0.38,IF(AND(B23&gt;=43,B23&lt;83,B14&lt;0.05,B21&gt;=2.5,B21&lt;3.5,B22&lt;0.5),0.4,IF(AND(B23&gt;=13,B23&lt;18,B28&gt;=3.5,B24&gt;=4),0.44,IF(AND(B23&gt;=13,B23&lt;43,B21&lt;3.5,B19&lt;25,B25&lt;7,B28&lt;3.5,B22&lt;0.5,B27&lt;4),0.46,IF(AND(B23&lt;13,B14&gt;=2.5,B21&lt;4.5,B19&gt;=5,B26&gt;=2),0.46,IF(AND(B23&gt;=13,B23&lt;43,B14&lt;0.5,B21&lt;7,B25&gt;=7,B28&lt;3.5),0.46,IF(AND(B23&gt;=13,B23&lt;43,B19&gt;=18,B28&gt;=3.5,B24&lt;4),0.46,IF(AND(B23&gt;=18,B23&lt;43,B28&gt;=3.5,B24&gt;=4,B18&gt;=10),0.47,IF(AND(B23&lt;13,B21&gt;=4.5,B26&gt;=2),0.5,IF(AND(B23&gt;=43,B23&lt;83,B14&gt;=22.5,B25&lt;7,B24&lt;5),0.54,IF(AND(B23&gt;=13,B23&lt;43,B21&lt;3.5,B25&lt;7,B28&lt;3.5,B22&gt;=0.5,B27&lt;4),0.56,IF(AND(B23&gt;=43,B23&lt;83,B14&lt;0.05,B22&gt;=0.5,B20&gt;=3.5,B20&lt;9),0.57,IF(AND(B23&gt;=13,B23&lt;43,B21&lt;3.5,B19&gt;=35,B25&lt;7,B28&lt;3.5,B22&lt;0.5,B27&lt;4),0.57,IF(AND(B23&gt;=43,B23&lt;53,B14&gt;=0.05,B25&gt;=7,B16&lt;2.5),0.58,IF(AND(B23&gt;=13,B23&lt;43,B14&gt;=11,B21&gt;=3.5,B25&lt;7,B28&lt;3.5),0.58,IF(AND(B23&gt;=18,B23&lt;43,B19&gt;=5,B28&gt;=3.5,B24&gt;=4,B18&lt;10),0.6,IF(AND(B23&gt;=43,B23&lt;83,B14&lt;0.05,B21&lt;0.5,B19&gt;=63,B22&lt;0.5),0.65,IF(AND(B23&gt;=13,B23&lt;43,B19&lt;18,B28&gt;=3.5,B24&lt;4,B16&gt;=0.55),0.7,IF(AND(B23&gt;=43,B23&lt;83,B14&lt;0.05,B22&gt;=0.5,B20&lt;3.5),0.72,IF(AND(B23&gt;=13,B23&lt;43,B14&gt;=0.5,B21&lt;7,B25&gt;=7,B28&lt;3.5),0.73,IF(AND(B23&gt;=43,B23&lt;53,B14&gt;=0.05,B25&gt;=7,B16&gt;=2.5),0.76,IF(AND(B23&gt;=18,B23&lt;43,B19&lt;5,B28&gt;=3.5,B24&gt;=4,B18&lt;10),0.78,IF(AND(B23&gt;=43,B23&lt;83,B14&lt;0.05,B21&gt;=0.5,B21&lt;2.5,B19&gt;=63,B22&lt;0.5),0.81,IF(AND(B23&gt;=43,B23&lt;83,B14&lt;0.05,B21&lt;2.5,B19&lt;63,B22&lt;0.5),0.83,IF(AND(B23&gt;=43,B23&lt;83,B14&lt;0.05,B21&gt;=6.5,B22&lt;0.5),0.84,IF(AND(B23&gt;=13,B23&lt;43,B19&lt;18,B28&gt;=3.5,B24&lt;4,B16&lt;0.55),0.84,IF(AND(B23&gt;=43,B23&lt;83,B14&gt;=0.05,B14&lt;22.5,B25&lt;3,B22&lt;0.05,B24&lt;5),0.86,IF(AND(B23&gt;=53,B23&lt;83,B14&gt;=0.05,B25&gt;=7,B16&gt;=0.5),0.86,IF(AND(B23&gt;=13,B23&lt;43,B21&gt;=7,B25&gt;=7,B28&lt;3.5),0.94,IF(AND(B23&gt;=83,B19&lt;18,B17&lt;5),0.94,IF(AND(B23&gt;=43,B23&lt;83,B14&lt;0.05,B22&gt;=0.5,B20&gt;=9),0.99,IF(AND(B23&gt;=43,B23&lt;83,B14&gt;=0.05,B14&lt;22.5,B25&lt;7,B22&gt;=0.05,B24&lt;5),1,IF(AND(B23&gt;=43,B23&lt;83,B14&gt;=0.05,B14&lt;22.5,B25&gt;=3,B25&lt;7,B22&lt;0.05,B24&lt;5),1.01,IF(AND(B23&gt;=43,B23&lt;83,B14&gt;=0.05,B25&lt;7,B24&gt;=5,B20&lt;3),1.04,IF(AND(B23&gt;=43,B23&lt;83,B14&lt;0.05,B21&gt;=3.5,B21&lt;6.5,B22&lt;0.5),1.05,IF(AND(B23&gt;=53,B23&lt;83,B14&gt;=0.05,B25&gt;=7,B16&lt;0.5),1.05,IF(AND(B23&gt;=83,B19&lt;18,B17&gt;=5),1.11,IF(AND(B23&gt;=83,B19&gt;=45,B17&lt;2.5),1.19,IF(AND(B23&gt;=83,B19&gt;=45,B17&gt;=2.5),1.26,IF(AND(B23&gt;=83,B19&gt;=18,B19&lt;45),1.4,IF(AND(B23&gt;=43,B23&lt;83,B14&gt;=0.05,B25&lt;7,B24&gt;=5,B20&gt;=3),1.57,""))))))))))))))))))))))))))))))))))))))))))))))))</f>
        <v>0.13</v>
      </c>
      <c r="C71" s="13">
        <f t="shared" ref="C71:AX71" si="8">IF(AND(C23&lt;13,C21&lt;1.5,C19&gt;=2,C26&lt;2),0.13,IF(AND(C23&gt;=13,C23&lt;43,C21&lt;3.5,C25&lt;7,C28&lt;3.5,C27&gt;=4),0.17,IF(AND(C23&lt;13,C14&lt;2.5,C21&lt;4.5,C19&gt;=5,C26&gt;=2),0.25,IF(AND(C23&gt;=13,C23&lt;43,C21&lt;3.5,C19&gt;=25,C19&lt;35,C25&lt;7,C28&lt;3.5,C22&lt;0.5,C27&lt;4),0.33,IF(AND(C23&gt;=13,C23&lt;43,C14&lt;11,C21&gt;=3.5,C25&lt;7,C28&lt;3.5),0.35,IF(AND(C23&lt;13,C21&gt;=1.5,C19&gt;=2,C26&lt;2),0.35,IF(AND(C23&lt;13,C19&lt;2,C26&lt;2),0.36,IF(AND(C23&lt;13,C21&lt;4.5,C19&lt;5,C26&gt;=2),0.38,IF(AND(C23&gt;=43,C23&lt;83,C14&lt;0.05,C21&gt;=2.5,C21&lt;3.5,C22&lt;0.5),0.4,IF(AND(C23&gt;=13,C23&lt;18,C28&gt;=3.5,C24&gt;=4),0.44,IF(AND(C23&gt;=13,C23&lt;43,C21&lt;3.5,C19&lt;25,C25&lt;7,C28&lt;3.5,C22&lt;0.5,C27&lt;4),0.46,IF(AND(C23&lt;13,C14&gt;=2.5,C21&lt;4.5,C19&gt;=5,C26&gt;=2),0.46,IF(AND(C23&gt;=13,C23&lt;43,C14&lt;0.5,C21&lt;7,C25&gt;=7,C28&lt;3.5),0.46,IF(AND(C23&gt;=13,C23&lt;43,C19&gt;=18,C28&gt;=3.5,C24&lt;4),0.46,IF(AND(C23&gt;=18,C23&lt;43,C28&gt;=3.5,C24&gt;=4,C18&gt;=10),0.47,IF(AND(C23&lt;13,C21&gt;=4.5,C26&gt;=2),0.5,IF(AND(C23&gt;=43,C23&lt;83,C14&gt;=22.5,C25&lt;7,C24&lt;5),0.54,IF(AND(C23&gt;=13,C23&lt;43,C21&lt;3.5,C25&lt;7,C28&lt;3.5,C22&gt;=0.5,C27&lt;4),0.56,IF(AND(C23&gt;=43,C23&lt;83,C14&lt;0.05,C22&gt;=0.5,C20&gt;=3.5,C20&lt;9),0.57,IF(AND(C23&gt;=13,C23&lt;43,C21&lt;3.5,C19&gt;=35,C25&lt;7,C28&lt;3.5,C22&lt;0.5,C27&lt;4),0.57,IF(AND(C23&gt;=43,C23&lt;53,C14&gt;=0.05,C25&gt;=7,C16&lt;2.5),0.58,IF(AND(C23&gt;=13,C23&lt;43,C14&gt;=11,C21&gt;=3.5,C25&lt;7,C28&lt;3.5),0.58,IF(AND(C23&gt;=18,C23&lt;43,C19&gt;=5,C28&gt;=3.5,C24&gt;=4,C18&lt;10),0.6,IF(AND(C23&gt;=43,C23&lt;83,C14&lt;0.05,C21&lt;0.5,C19&gt;=63,C22&lt;0.5),0.65,IF(AND(C23&gt;=13,C23&lt;43,C19&lt;18,C28&gt;=3.5,C24&lt;4,C16&gt;=0.55),0.7,IF(AND(C23&gt;=43,C23&lt;83,C14&lt;0.05,C22&gt;=0.5,C20&lt;3.5),0.72,IF(AND(C23&gt;=13,C23&lt;43,C14&gt;=0.5,C21&lt;7,C25&gt;=7,C28&lt;3.5),0.73,IF(AND(C23&gt;=43,C23&lt;53,C14&gt;=0.05,C25&gt;=7,C16&gt;=2.5),0.76,IF(AND(C23&gt;=18,C23&lt;43,C19&lt;5,C28&gt;=3.5,C24&gt;=4,C18&lt;10),0.78,IF(AND(C23&gt;=43,C23&lt;83,C14&lt;0.05,C21&gt;=0.5,C21&lt;2.5,C19&gt;=63,C22&lt;0.5),0.81,IF(AND(C23&gt;=43,C23&lt;83,C14&lt;0.05,C21&lt;2.5,C19&lt;63,C22&lt;0.5),0.83,IF(AND(C23&gt;=43,C23&lt;83,C14&lt;0.05,C21&gt;=6.5,C22&lt;0.5),0.84,IF(AND(C23&gt;=13,C23&lt;43,C19&lt;18,C28&gt;=3.5,C24&lt;4,C16&lt;0.55),0.84,IF(AND(C23&gt;=43,C23&lt;83,C14&gt;=0.05,C14&lt;22.5,C25&lt;3,C22&lt;0.05,C24&lt;5),0.86,IF(AND(C23&gt;=53,C23&lt;83,C14&gt;=0.05,C25&gt;=7,C16&gt;=0.5),0.86,IF(AND(C23&gt;=13,C23&lt;43,C21&gt;=7,C25&gt;=7,C28&lt;3.5),0.94,IF(AND(C23&gt;=83,C19&lt;18,C17&lt;5),0.94,IF(AND(C23&gt;=43,C23&lt;83,C14&lt;0.05,C22&gt;=0.5,C20&gt;=9),0.99,IF(AND(C23&gt;=43,C23&lt;83,C14&gt;=0.05,C14&lt;22.5,C25&lt;7,C22&gt;=0.05,C24&lt;5),1,IF(AND(C23&gt;=43,C23&lt;83,C14&gt;=0.05,C14&lt;22.5,C25&gt;=3,C25&lt;7,C22&lt;0.05,C24&lt;5),1.01,IF(AND(C23&gt;=43,C23&lt;83,C14&gt;=0.05,C25&lt;7,C24&gt;=5,C20&lt;3),1.04,IF(AND(C23&gt;=43,C23&lt;83,C14&lt;0.05,C21&gt;=3.5,C21&lt;6.5,C22&lt;0.5),1.05,IF(AND(C23&gt;=53,C23&lt;83,C14&gt;=0.05,C25&gt;=7,C16&lt;0.5),1.05,IF(AND(C23&gt;=83,C19&lt;18,C17&gt;=5),1.11,IF(AND(C23&gt;=83,C19&gt;=45,C17&lt;2.5),1.19,IF(AND(C23&gt;=83,C19&gt;=45,C17&gt;=2.5),1.26,IF(AND(C23&gt;=83,C19&gt;=18,C19&lt;45),1.4,IF(AND(C23&gt;=43,C23&lt;83,C14&gt;=0.05,C25&lt;7,C24&gt;=5,C20&gt;=3),1.57,""))))))))))))))))))))))))))))))))))))))))))))))))</f>
        <v>0.65</v>
      </c>
      <c r="D71" s="13">
        <f t="shared" si="8"/>
        <v>1</v>
      </c>
      <c r="E71" s="13">
        <f t="shared" si="8"/>
        <v>0.72</v>
      </c>
      <c r="F71" s="13">
        <f t="shared" si="8"/>
        <v>1</v>
      </c>
      <c r="G71" s="13">
        <f t="shared" si="8"/>
        <v>0.84</v>
      </c>
      <c r="H71" s="13">
        <f t="shared" si="8"/>
        <v>0.72</v>
      </c>
      <c r="I71" s="13">
        <f t="shared" si="8"/>
        <v>1</v>
      </c>
      <c r="J71" s="13">
        <f t="shared" si="8"/>
        <v>1</v>
      </c>
      <c r="K71" s="13">
        <f t="shared" si="8"/>
        <v>0.36</v>
      </c>
      <c r="L71" s="13">
        <f t="shared" si="8"/>
        <v>0.36</v>
      </c>
      <c r="M71" s="13">
        <f t="shared" si="8"/>
        <v>0.36</v>
      </c>
      <c r="N71" s="13">
        <f t="shared" si="8"/>
        <v>0.36</v>
      </c>
      <c r="O71" s="13">
        <f t="shared" si="8"/>
        <v>0.36</v>
      </c>
      <c r="P71" s="13">
        <f t="shared" si="8"/>
        <v>0.36</v>
      </c>
      <c r="Q71" s="13">
        <f t="shared" si="8"/>
        <v>0.36</v>
      </c>
      <c r="R71" s="13">
        <f t="shared" si="8"/>
        <v>0.36</v>
      </c>
      <c r="S71" s="13">
        <f t="shared" si="8"/>
        <v>0.36</v>
      </c>
      <c r="T71" s="13">
        <f t="shared" si="8"/>
        <v>0.36</v>
      </c>
      <c r="U71" s="13">
        <f t="shared" si="8"/>
        <v>0.36</v>
      </c>
      <c r="V71" s="13">
        <f t="shared" si="8"/>
        <v>0.36</v>
      </c>
      <c r="W71" s="13">
        <f t="shared" si="8"/>
        <v>0.36</v>
      </c>
      <c r="X71" s="13">
        <f t="shared" si="8"/>
        <v>0.36</v>
      </c>
      <c r="Y71" s="13">
        <f t="shared" si="8"/>
        <v>0.36</v>
      </c>
      <c r="Z71" s="13">
        <f t="shared" si="8"/>
        <v>0.36</v>
      </c>
      <c r="AA71" s="13">
        <f t="shared" si="8"/>
        <v>0.36</v>
      </c>
      <c r="AB71" s="13">
        <f t="shared" si="8"/>
        <v>0.36</v>
      </c>
      <c r="AC71" s="13">
        <f t="shared" si="8"/>
        <v>0.36</v>
      </c>
      <c r="AD71" s="13">
        <f t="shared" si="8"/>
        <v>0.36</v>
      </c>
      <c r="AE71" s="13">
        <f t="shared" si="8"/>
        <v>0.36</v>
      </c>
      <c r="AF71" s="13">
        <f t="shared" si="8"/>
        <v>0.36</v>
      </c>
      <c r="AG71" s="13">
        <f t="shared" si="8"/>
        <v>0.36</v>
      </c>
      <c r="AH71" s="13">
        <f t="shared" si="8"/>
        <v>0.36</v>
      </c>
      <c r="AI71" s="13">
        <f t="shared" si="8"/>
        <v>0.36</v>
      </c>
      <c r="AJ71" s="13">
        <f t="shared" si="8"/>
        <v>0.36</v>
      </c>
      <c r="AK71" s="13">
        <f t="shared" si="8"/>
        <v>0.36</v>
      </c>
      <c r="AL71" s="13">
        <f t="shared" si="8"/>
        <v>0.36</v>
      </c>
      <c r="AM71" s="13">
        <f t="shared" si="8"/>
        <v>0.36</v>
      </c>
      <c r="AN71" s="13">
        <f t="shared" si="8"/>
        <v>0.36</v>
      </c>
      <c r="AO71" s="13">
        <f t="shared" si="8"/>
        <v>0.36</v>
      </c>
      <c r="AP71" s="13">
        <f t="shared" si="8"/>
        <v>0.36</v>
      </c>
      <c r="AQ71" s="13">
        <f t="shared" si="8"/>
        <v>0.36</v>
      </c>
      <c r="AR71" s="13">
        <f t="shared" si="8"/>
        <v>0.36</v>
      </c>
      <c r="AS71" s="13">
        <f t="shared" si="8"/>
        <v>0.36</v>
      </c>
      <c r="AT71" s="13">
        <f t="shared" si="8"/>
        <v>0.36</v>
      </c>
      <c r="AU71" s="13">
        <f t="shared" si="8"/>
        <v>0.36</v>
      </c>
      <c r="AV71" s="13">
        <f t="shared" si="8"/>
        <v>0.36</v>
      </c>
      <c r="AW71" s="13">
        <f t="shared" si="8"/>
        <v>0.36</v>
      </c>
      <c r="AX71" s="13">
        <f t="shared" si="8"/>
        <v>0.36</v>
      </c>
    </row>
    <row r="72" spans="1:50" x14ac:dyDescent="0.35">
      <c r="A72" s="1" t="s">
        <v>40</v>
      </c>
      <c r="B72" s="13">
        <f>IF(AND(B23&lt;1),0,IF(AND(B23&gt;=1,B23&lt;5,B24&lt;1),0.12,IF(AND(B23&gt;=5,B23&lt;13,B24&lt;1,B21&lt;0.75),0.22,IF(AND(B23&gt;=13,B23&lt;23,B26&gt;=1,B20&gt;=3.5,B27&lt;1),0.25,IF(AND(B23&gt;=1,B23&lt;13,B19&gt;=2,B24&gt;=1),0.31,IF(AND(B23&gt;=5,B23&lt;13,B24&lt;1,B21&gt;=0.75),0.36,IF(AND(B23&gt;=13,B23&lt;43,B26&lt;1),0.37,IF(AND(B23&gt;=13,B23&lt;23,B26&gt;=1,B20&lt;1.5,B27&lt;1,B18&lt;1.5),0.39,IF(AND(B23&gt;=43,B23&lt;73,B26&lt;11,B14&lt;0.75,B22&lt;70,B19&gt;=53,B21&gt;=2.5),0.4,IF(AND(B23&gt;=1,B23&lt;13,B19&lt;2,B24&gt;=1),0.41,IF(AND(B23&gt;=13,B23&lt;23,B26&gt;=1,B20&gt;=3.5,B27&gt;=1),0.52,IF(AND(B23&gt;=13,B23&lt;23,B26&gt;=1,B20&lt;1.5,B27&lt;1,B18&gt;=1.5),0.52,IF(AND(B23&gt;=63,B23&lt;73,B26&lt;11,B14&lt;0.75,B22&lt;70,B19&gt;=53,B21&lt;0.5),0.56,IF(AND(B23&gt;=43,B23&lt;53,B26&lt;11,B14&gt;=0.75,B17&lt;0.25),0.57,IF(AND(B23&gt;=23,B23&lt;43,B26&gt;=1,B19&lt;18,B20&lt;27.5,B24&lt;5,B25&lt;3),0.58,IF(AND(B23&gt;=43,B23&lt;95,B26&lt;11,B14&lt;0.75,B22&gt;=70),0.58,IF(AND(B23&gt;=23,B23&lt;43,B26&gt;=1,B24&gt;=5),0.59,IF(AND(B23&gt;=13,B23&lt;23,B26&gt;=1,B20&lt;1.5,B27&gt;=1),0.6,IF(AND(B23&gt;=23,B23&lt;43,B26&gt;=1,B19&gt;=18,B24&lt;5),0.6,IF(AND(B23&gt;=43,B23&lt;95,B26&gt;=11,B22&lt;0.75,B25&gt;=7),0.63,IF(AND(B23&gt;=53,B23&lt;95,B26&lt;11,B14&gt;=3,B28&lt;0.5),0.66,IF(AND(B23&gt;=23,B23&lt;43,B26&gt;=1,B26&lt;3,B19&lt;18,B20&lt;27.5,B24&lt;5,B25&gt;=3),0.67,IF(AND(B23&gt;=73,B23&lt;95,B26&lt;11,B14&lt;0.75,B22&gt;=45,B22&lt;70),0.68,IF(AND(B23&gt;=13,B23&lt;23,B26&gt;=1,B14&gt;=2,B20&gt;=1.5,B20&lt;3.5),0.7,IF(AND(B23&gt;=43,B23&lt;73,B26&lt;11,B14&lt;0.75,B22&gt;=1,B22&lt;70,B19&gt;=17,B19&lt;53),0.7,IF(AND(B23&gt;=43,B23&lt;53,B26&lt;11,B14&gt;=0.75,B22&lt;2.5,B17&gt;=0.25,B17&lt;17.5),0.74,IF(AND(B23&gt;=43,B23&lt;63,B26&gt;=2,B26&lt;11,B14&lt;0.75,B22&lt;70,B19&gt;=53,B21&lt;2.5),0.76,IF(AND(B23&gt;=63,B23&lt;73,B26&lt;11,B14&lt;0.75,B22&lt;70,B19&gt;=53,B21&gt;=0.5,B21&lt;2.5),0.78,IF(AND(B23&gt;=23,B23&lt;43,B26&gt;=3,B19&lt;18,B20&lt;27.5,B24&lt;5,B25&gt;=3),0.81,IF(AND(B23&gt;=53,B23&lt;95,B26&lt;11,B14&gt;=0.75,B28&gt;=6.5,B16&gt;=0.25),0.83,IF(AND(B23&gt;=43,B23&lt;53,B26&lt;11,B14&gt;=0.75,B22&gt;=2.5,B17&gt;=0.25,B17&lt;17.5),0.88,IF(AND(B23&gt;=53,B23&lt;95,B26&lt;11,B14&gt;=0.75,B14&lt;3,B28&lt;0.5),0.88,IF(AND(B23&gt;=43,B23&lt;73,B26&lt;11,B14&lt;0.75,B22&lt;1,B19&lt;53),0.89,IF(AND(B23&gt;=43,B23&lt;73,B26&lt;11,B14&lt;0.75,B22&gt;=1,B22&lt;70,B19&lt;17),0.89,IF(AND(B23&gt;=13,B23&lt;23,B26&gt;=1,B14&lt;2,B20&gt;=1.5,B20&lt;3.5),0.89,IF(AND(B23&gt;=73,B23&lt;95,B26&lt;11,B14&lt;0.75,B22&lt;45),0.91,IF(AND(B23&gt;=53,B23&lt;95,B26&lt;11,B14&gt;=0.75,B28&gt;=0.5,B28&lt;6.5,B16&gt;=0.25),0.96,IF(AND(B23&gt;=43,B23&lt;63,B26&lt;2,B14&lt;0.75,B22&lt;70,B19&gt;=53,B21&lt;2.5),0.97,IF(AND(B23&gt;=23,B23&lt;43,B26&gt;=1,B19&lt;18,B20&gt;=27.5,B24&lt;5),0.99,IF(AND(B23&gt;=95,B14&gt;=27.5),0.99,IF(AND(B23&gt;=43,B23&lt;95,B26&gt;=11,B22&lt;0.75,B25&lt;7),1.04,IF(AND(B23&gt;=43,B23&lt;53,B26&lt;11,B14&gt;=0.75,B17&gt;=17.5),1.06,IF(AND(B23&gt;=53,B23&lt;95,B26&lt;11,B14&gt;=0.75,B28&gt;=0.5,B16&lt;0.25),1.09,IF(AND(B23&gt;=43,B23&lt;95,B26&gt;=11,B22&gt;=0.75),1.12,IF(AND(B23&gt;=95,B14&lt;27.5),1.28,"")))))))))))))))))))))))))))))))))))))))))))))</f>
        <v>0.22</v>
      </c>
      <c r="C72" s="13">
        <f t="shared" ref="C72:AX72" si="9">IF(AND(C23&lt;1),0,IF(AND(C23&gt;=1,C23&lt;5,C24&lt;1),0.12,IF(AND(C23&gt;=5,C23&lt;13,C24&lt;1,C21&lt;0.75),0.22,IF(AND(C23&gt;=13,C23&lt;23,C26&gt;=1,C20&gt;=3.5,C27&lt;1),0.25,IF(AND(C23&gt;=1,C23&lt;13,C19&gt;=2,C24&gt;=1),0.31,IF(AND(C23&gt;=5,C23&lt;13,C24&lt;1,C21&gt;=0.75),0.36,IF(AND(C23&gt;=13,C23&lt;43,C26&lt;1),0.37,IF(AND(C23&gt;=13,C23&lt;23,C26&gt;=1,C20&lt;1.5,C27&lt;1,C18&lt;1.5),0.39,IF(AND(C23&gt;=43,C23&lt;73,C26&lt;11,C14&lt;0.75,C22&lt;70,C19&gt;=53,C21&gt;=2.5),0.4,IF(AND(C23&gt;=1,C23&lt;13,C19&lt;2,C24&gt;=1),0.41,IF(AND(C23&gt;=13,C23&lt;23,C26&gt;=1,C20&gt;=3.5,C27&gt;=1),0.52,IF(AND(C23&gt;=13,C23&lt;23,C26&gt;=1,C20&lt;1.5,C27&lt;1,C18&gt;=1.5),0.52,IF(AND(C23&gt;=63,C23&lt;73,C26&lt;11,C14&lt;0.75,C22&lt;70,C19&gt;=53,C21&lt;0.5),0.56,IF(AND(C23&gt;=43,C23&lt;53,C26&lt;11,C14&gt;=0.75,C17&lt;0.25),0.57,IF(AND(C23&gt;=23,C23&lt;43,C26&gt;=1,C19&lt;18,C20&lt;27.5,C24&lt;5,C25&lt;3),0.58,IF(AND(C23&gt;=43,C23&lt;95,C26&lt;11,C14&lt;0.75,C22&gt;=70),0.58,IF(AND(C23&gt;=23,C23&lt;43,C26&gt;=1,C24&gt;=5),0.59,IF(AND(C23&gt;=13,C23&lt;23,C26&gt;=1,C20&lt;1.5,C27&gt;=1),0.6,IF(AND(C23&gt;=23,C23&lt;43,C26&gt;=1,C19&gt;=18,C24&lt;5),0.6,IF(AND(C23&gt;=43,C23&lt;95,C26&gt;=11,C22&lt;0.75,C25&gt;=7),0.63,IF(AND(C23&gt;=53,C23&lt;95,C26&lt;11,C14&gt;=3,C28&lt;0.5),0.66,IF(AND(C23&gt;=23,C23&lt;43,C26&gt;=1,C26&lt;3,C19&lt;18,C20&lt;27.5,C24&lt;5,C25&gt;=3),0.67,IF(AND(C23&gt;=73,C23&lt;95,C26&lt;11,C14&lt;0.75,C22&gt;=45,C22&lt;70),0.68,IF(AND(C23&gt;=13,C23&lt;23,C26&gt;=1,C14&gt;=2,C20&gt;=1.5,C20&lt;3.5),0.7,IF(AND(C23&gt;=43,C23&lt;73,C26&lt;11,C14&lt;0.75,C22&gt;=1,C22&lt;70,C19&gt;=17,C19&lt;53),0.7,IF(AND(C23&gt;=43,C23&lt;53,C26&lt;11,C14&gt;=0.75,C22&lt;2.5,C17&gt;=0.25,C17&lt;17.5),0.74,IF(AND(C23&gt;=43,C23&lt;63,C26&gt;=2,C26&lt;11,C14&lt;0.75,C22&lt;70,C19&gt;=53,C21&lt;2.5),0.76,IF(AND(C23&gt;=63,C23&lt;73,C26&lt;11,C14&lt;0.75,C22&lt;70,C19&gt;=53,C21&gt;=0.5,C21&lt;2.5),0.78,IF(AND(C23&gt;=23,C23&lt;43,C26&gt;=3,C19&lt;18,C20&lt;27.5,C24&lt;5,C25&gt;=3),0.81,IF(AND(C23&gt;=53,C23&lt;95,C26&lt;11,C14&gt;=0.75,C28&gt;=6.5,C16&gt;=0.25),0.83,IF(AND(C23&gt;=43,C23&lt;53,C26&lt;11,C14&gt;=0.75,C22&gt;=2.5,C17&gt;=0.25,C17&lt;17.5),0.88,IF(AND(C23&gt;=53,C23&lt;95,C26&lt;11,C14&gt;=0.75,C14&lt;3,C28&lt;0.5),0.88,IF(AND(C23&gt;=43,C23&lt;73,C26&lt;11,C14&lt;0.75,C22&lt;1,C19&lt;53),0.89,IF(AND(C23&gt;=43,C23&lt;73,C26&lt;11,C14&lt;0.75,C22&gt;=1,C22&lt;70,C19&lt;17),0.89,IF(AND(C23&gt;=13,C23&lt;23,C26&gt;=1,C14&lt;2,C20&gt;=1.5,C20&lt;3.5),0.89,IF(AND(C23&gt;=73,C23&lt;95,C26&lt;11,C14&lt;0.75,C22&lt;45),0.91,IF(AND(C23&gt;=53,C23&lt;95,C26&lt;11,C14&gt;=0.75,C28&gt;=0.5,C28&lt;6.5,C16&gt;=0.25),0.96,IF(AND(C23&gt;=43,C23&lt;63,C26&lt;2,C14&lt;0.75,C22&lt;70,C19&gt;=53,C21&lt;2.5),0.97,IF(AND(C23&gt;=23,C23&lt;43,C26&gt;=1,C19&lt;18,C20&gt;=27.5,C24&lt;5),0.99,IF(AND(C23&gt;=95,C14&gt;=27.5),0.99,IF(AND(C23&gt;=43,C23&lt;95,C26&gt;=11,C22&lt;0.75,C25&lt;7),1.04,IF(AND(C23&gt;=43,C23&lt;53,C26&lt;11,C14&gt;=0.75,C17&gt;=17.5),1.06,IF(AND(C23&gt;=53,C23&lt;95,C26&lt;11,C14&gt;=0.75,C28&gt;=0.5,C16&lt;0.25),1.09,IF(AND(C23&gt;=43,C23&lt;95,C26&gt;=11,C22&gt;=0.75),1.12,IF(AND(C23&gt;=95,C14&lt;27.5),1.28,"")))))))))))))))))))))))))))))))))))))))))))))</f>
        <v>0.56000000000000005</v>
      </c>
      <c r="D72" s="13">
        <f t="shared" si="9"/>
        <v>1.1200000000000001</v>
      </c>
      <c r="E72" s="13">
        <f t="shared" si="9"/>
        <v>0.7</v>
      </c>
      <c r="F72" s="13">
        <f t="shared" si="9"/>
        <v>1.0900000000000001</v>
      </c>
      <c r="G72" s="13">
        <f t="shared" si="9"/>
        <v>0.81</v>
      </c>
      <c r="H72" s="13">
        <f t="shared" si="9"/>
        <v>0.89</v>
      </c>
      <c r="I72" s="13">
        <f t="shared" si="9"/>
        <v>1.1200000000000001</v>
      </c>
      <c r="J72" s="13">
        <f t="shared" si="9"/>
        <v>1.04</v>
      </c>
      <c r="K72" s="13">
        <f t="shared" si="9"/>
        <v>0</v>
      </c>
      <c r="L72" s="13">
        <f t="shared" si="9"/>
        <v>0</v>
      </c>
      <c r="M72" s="13">
        <f t="shared" si="9"/>
        <v>0</v>
      </c>
      <c r="N72" s="13">
        <f t="shared" si="9"/>
        <v>0</v>
      </c>
      <c r="O72" s="13">
        <f t="shared" si="9"/>
        <v>0</v>
      </c>
      <c r="P72" s="13">
        <f t="shared" si="9"/>
        <v>0</v>
      </c>
      <c r="Q72" s="13">
        <f t="shared" si="9"/>
        <v>0</v>
      </c>
      <c r="R72" s="13">
        <f t="shared" si="9"/>
        <v>0</v>
      </c>
      <c r="S72" s="13">
        <f t="shared" si="9"/>
        <v>0</v>
      </c>
      <c r="T72" s="13">
        <f t="shared" si="9"/>
        <v>0</v>
      </c>
      <c r="U72" s="13">
        <f t="shared" si="9"/>
        <v>0</v>
      </c>
      <c r="V72" s="13">
        <f t="shared" si="9"/>
        <v>0</v>
      </c>
      <c r="W72" s="13">
        <f t="shared" si="9"/>
        <v>0</v>
      </c>
      <c r="X72" s="13">
        <f t="shared" si="9"/>
        <v>0</v>
      </c>
      <c r="Y72" s="13">
        <f t="shared" si="9"/>
        <v>0</v>
      </c>
      <c r="Z72" s="13">
        <f t="shared" si="9"/>
        <v>0</v>
      </c>
      <c r="AA72" s="13">
        <f t="shared" si="9"/>
        <v>0</v>
      </c>
      <c r="AB72" s="13">
        <f t="shared" si="9"/>
        <v>0</v>
      </c>
      <c r="AC72" s="13">
        <f t="shared" si="9"/>
        <v>0</v>
      </c>
      <c r="AD72" s="13">
        <f t="shared" si="9"/>
        <v>0</v>
      </c>
      <c r="AE72" s="13">
        <f t="shared" si="9"/>
        <v>0</v>
      </c>
      <c r="AF72" s="13">
        <f t="shared" si="9"/>
        <v>0</v>
      </c>
      <c r="AG72" s="13">
        <f t="shared" si="9"/>
        <v>0</v>
      </c>
      <c r="AH72" s="13">
        <f t="shared" si="9"/>
        <v>0</v>
      </c>
      <c r="AI72" s="13">
        <f t="shared" si="9"/>
        <v>0</v>
      </c>
      <c r="AJ72" s="13">
        <f t="shared" si="9"/>
        <v>0</v>
      </c>
      <c r="AK72" s="13">
        <f t="shared" si="9"/>
        <v>0</v>
      </c>
      <c r="AL72" s="13">
        <f t="shared" si="9"/>
        <v>0</v>
      </c>
      <c r="AM72" s="13">
        <f t="shared" si="9"/>
        <v>0</v>
      </c>
      <c r="AN72" s="13">
        <f t="shared" si="9"/>
        <v>0</v>
      </c>
      <c r="AO72" s="13">
        <f t="shared" si="9"/>
        <v>0</v>
      </c>
      <c r="AP72" s="13">
        <f t="shared" si="9"/>
        <v>0</v>
      </c>
      <c r="AQ72" s="13">
        <f t="shared" si="9"/>
        <v>0</v>
      </c>
      <c r="AR72" s="13">
        <f t="shared" si="9"/>
        <v>0</v>
      </c>
      <c r="AS72" s="13">
        <f t="shared" si="9"/>
        <v>0</v>
      </c>
      <c r="AT72" s="13">
        <f t="shared" si="9"/>
        <v>0</v>
      </c>
      <c r="AU72" s="13">
        <f t="shared" si="9"/>
        <v>0</v>
      </c>
      <c r="AV72" s="13">
        <f t="shared" si="9"/>
        <v>0</v>
      </c>
      <c r="AW72" s="13">
        <f t="shared" si="9"/>
        <v>0</v>
      </c>
      <c r="AX72" s="13">
        <f t="shared" si="9"/>
        <v>0</v>
      </c>
    </row>
    <row r="73" spans="1:50" x14ac:dyDescent="0.35">
      <c r="A73" s="1" t="s">
        <v>41</v>
      </c>
      <c r="B73" s="13">
        <f>IF(AND(B23&lt;18,B19&lt;1,B22&lt;0.5),0.045,IF(AND(B23&lt;4,B19&gt;=1,B21&lt;1.5,B22&lt;0.5,B16&lt;0.5),0.071,IF(AND(B23&gt;=4,B23&lt;18,B19&gt;=1,B21&lt;1.5,B22&lt;0.5,B16&lt;0.5),0.237,IF(AND(B23&lt;18,B19&gt;=1,B21&lt;1.5,B22&lt;0.5,B16&gt;=0.5),0.306,IF(AND(B23&gt;=33,B23&lt;95,B26&gt;=3,B26&lt;17,B20&lt;8.5,B19&gt;=38,B19&lt;43,B14&lt;6.5,B18&lt;16),0.322,IF(AND(B23&gt;=38,B23&lt;95,B26&lt;3,B21&gt;=2.5,B21&lt;3.5),0.36,IF(AND(B23&lt;18,B14&lt;2.5,B22&gt;=0.5),0.363,IF(AND(B23&gt;=18,B23&lt;33,B26&gt;=2,B20&lt;27.5,B14&lt;0.5,B21&lt;6),0.369,IF(AND(B23&gt;=33,B23&lt;38,B26&lt;3,B21&lt;3.5),0.376,IF(AND(B23&lt;18,B14&gt;=2.5,B22&gt;=0.5,B25&lt;7),0.421,IF(AND(B23&gt;=18,B23&lt;33,B26&lt;2,B20&lt;17.5),0.468,IF(AND(B23&gt;=33,B23&lt;95,B26&gt;=3,B26&lt;17,B20&lt;8.5,B14&gt;=6.5,B18&gt;=8,B16&lt;3.5),0.524,IF(AND(B23&lt;18,B19&gt;=1,B21&gt;=1.5,B22&lt;0.5),0.542,IF(AND(B23&lt;18,B14&gt;=2.5,B22&gt;=0.5,B25&gt;=7),0.554,IF(AND(B23&gt;=33,B23&lt;95,B26&gt;=3,B26&lt;17,B20&lt;1,B19&gt;=18,B19&lt;38,B14&lt;6.5,B18&lt;16),0.601,IF(AND(B23&gt;=18,B23&lt;33,B26&gt;=2,B20&lt;27.5,B14&gt;=0.5,B21&lt;6,B16&lt;1.5),0.611,IF(AND(B23&gt;=38,B23&lt;95,B26&lt;3,B19&lt;45,B21&lt;2.5,B28&lt;1.5),0.617,IF(AND(B23&gt;=38,B23&lt;95,B26&lt;3,B21&lt;2.5,B28&gt;=1.5),0.623,IF(AND(B23&gt;=18,B23&lt;33,B26&lt;2,B20&gt;=17.5,B20&lt;27.5),0.632,IF(AND(B23&gt;=33,B23&lt;95,B26&gt;=17,B20&gt;=12.5),0.632,IF(AND(B23&gt;=33,B23&lt;95,B26&gt;=3,B26&lt;5,B20&gt;=8.5,B21&lt;1.5),0.682,IF(AND(B23&gt;=33,B23&lt;95,B26&gt;=3,B26&lt;17,B20&lt;8.5,B14&gt;=19,B14&lt;22.5,B18&lt;8),0.685,IF(AND(B23&gt;=33,B23&lt;95,B26&gt;=3,B26&lt;17,B20&gt;=1,B20&lt;8.5,B19&gt;=18,B19&lt;38,B14&lt;6.5,B18&lt;16),0.725,IF(AND(B23&gt;=33,B23&lt;95,B26&gt;=3,B26&lt;17,B20&lt;8.5,B19&lt;43,B14&lt;6.5,B18&gt;=16,B25&gt;=4),0.735,IF(AND(B23&gt;=38,B23&lt;95,B26&lt;3,B19&gt;=45,B21&lt;2.5,B28&lt;1.5),0.75,IF(AND(B23&gt;=18,B23&lt;33,B26&gt;=2,B20&lt;27.5,B14&gt;=0.5,B21&lt;6,B16&gt;=1.5),0.751,IF(AND(B23&gt;=33,B23&lt;95,B26&gt;=3,B26&lt;17,B20&lt;8.5,B14&gt;=6.5,B18&gt;=8,B16&gt;=3.5),0.794,IF(AND(B23&gt;=18,B23&lt;33,B26&gt;=2,B20&lt;27.5,B21&gt;=6),0.836,IF(AND(B23&gt;=33,B23&lt;95,B26&gt;=3,B26&lt;17,B20&lt;8.5,B19&lt;18,B14&lt;6.5,B18&lt;16),0.86,IF(AND(B23&gt;=33,B23&lt;95,B26&lt;3,B21&gt;=3.5),0.882,IF(AND(B23&gt;=33,B23&lt;95,B26&gt;=3,B26&lt;17,B20&lt;8.5,B19&gt;=43,B14&lt;6.5),0.903,IF(AND(B23&gt;=33,B23&lt;95,B26&gt;=3,B26&lt;17,B20&lt;8.5,B14&gt;=6.5,B14&lt;19,B18&lt;8),0.937,IF(AND(B23&gt;=33,B23&lt;95,B26&gt;=3,B26&lt;5,B20&gt;=8.5,B21&gt;=1.5),0.956,IF(AND(B23&gt;=33,B23&lt;95,B26&gt;=3,B26&lt;17,B20&lt;8.5,B19&lt;43,B14&lt;6.5,B18&gt;=16,B25&lt;4),0.956,IF(AND(B23&gt;=33,B23&lt;95,B26&gt;=17,B20&lt;12.5,B18&gt;=7.5,B17&gt;=0.25),0.965,IF(AND(B23&gt;=33,B23&lt;95,B26&gt;=5,B26&lt;17,B20&gt;=8.5,B19&lt;13),0.969,IF(AND(B23&gt;=18,B23&lt;33,B20&gt;=27.5),0.991,IF(AND(B23&gt;=33,B23&lt;95,B26&gt;=5,B26&lt;17,B20&gt;=8.5,B19&gt;=13),1.1,IF(AND(B23&gt;=33,B23&lt;95,B26&gt;=17,B20&lt;12.5,B18&lt;7.5,B17&gt;=0.25),1.128,IF(AND(B23&gt;=33,B23&lt;95,B26&gt;=3,B26&lt;17,B20&lt;8.5,B14&gt;=22.5,B18&lt;8),1.198,IF(AND(B23&gt;=95,B19&gt;=40),1.249,IF(AND(B23&gt;=95,B19&lt;40),1.461,IF(AND(B23&gt;=33,B23&lt;95,B26&gt;=17,B20&lt;12.5,B17&lt;0.25),1.571,"")))))))))))))))))))))))))))))))))))))))))))</f>
        <v>0.23699999999999999</v>
      </c>
      <c r="C73" s="13">
        <f t="shared" ref="C73:AX73" si="10">IF(AND(C23&lt;18,C19&lt;1,C22&lt;0.5),0.045,IF(AND(C23&lt;4,C19&gt;=1,C21&lt;1.5,C22&lt;0.5,C16&lt;0.5),0.071,IF(AND(C23&gt;=4,C23&lt;18,C19&gt;=1,C21&lt;1.5,C22&lt;0.5,C16&lt;0.5),0.237,IF(AND(C23&lt;18,C19&gt;=1,C21&lt;1.5,C22&lt;0.5,C16&gt;=0.5),0.306,IF(AND(C23&gt;=33,C23&lt;95,C26&gt;=3,C26&lt;17,C20&lt;8.5,C19&gt;=38,C19&lt;43,C14&lt;6.5,C18&lt;16),0.322,IF(AND(C23&gt;=38,C23&lt;95,C26&lt;3,C21&gt;=2.5,C21&lt;3.5),0.36,IF(AND(C23&lt;18,C14&lt;2.5,C22&gt;=0.5),0.363,IF(AND(C23&gt;=18,C23&lt;33,C26&gt;=2,C20&lt;27.5,C14&lt;0.5,C21&lt;6),0.369,IF(AND(C23&gt;=33,C23&lt;38,C26&lt;3,C21&lt;3.5),0.376,IF(AND(C23&lt;18,C14&gt;=2.5,C22&gt;=0.5,C25&lt;7),0.421,IF(AND(C23&gt;=18,C23&lt;33,C26&lt;2,C20&lt;17.5),0.468,IF(AND(C23&gt;=33,C23&lt;95,C26&gt;=3,C26&lt;17,C20&lt;8.5,C14&gt;=6.5,C18&gt;=8,C16&lt;3.5),0.524,IF(AND(C23&lt;18,C19&gt;=1,C21&gt;=1.5,C22&lt;0.5),0.542,IF(AND(C23&lt;18,C14&gt;=2.5,C22&gt;=0.5,C25&gt;=7),0.554,IF(AND(C23&gt;=33,C23&lt;95,C26&gt;=3,C26&lt;17,C20&lt;1,C19&gt;=18,C19&lt;38,C14&lt;6.5,C18&lt;16),0.601,IF(AND(C23&gt;=18,C23&lt;33,C26&gt;=2,C20&lt;27.5,C14&gt;=0.5,C21&lt;6,C16&lt;1.5),0.611,IF(AND(C23&gt;=38,C23&lt;95,C26&lt;3,C19&lt;45,C21&lt;2.5,C28&lt;1.5),0.617,IF(AND(C23&gt;=38,C23&lt;95,C26&lt;3,C21&lt;2.5,C28&gt;=1.5),0.623,IF(AND(C23&gt;=18,C23&lt;33,C26&lt;2,C20&gt;=17.5,C20&lt;27.5),0.632,IF(AND(C23&gt;=33,C23&lt;95,C26&gt;=17,C20&gt;=12.5),0.632,IF(AND(C23&gt;=33,C23&lt;95,C26&gt;=3,C26&lt;5,C20&gt;=8.5,C21&lt;1.5),0.682,IF(AND(C23&gt;=33,C23&lt;95,C26&gt;=3,C26&lt;17,C20&lt;8.5,C14&gt;=19,C14&lt;22.5,C18&lt;8),0.685,IF(AND(C23&gt;=33,C23&lt;95,C26&gt;=3,C26&lt;17,C20&gt;=1,C20&lt;8.5,C19&gt;=18,C19&lt;38,C14&lt;6.5,C18&lt;16),0.725,IF(AND(C23&gt;=33,C23&lt;95,C26&gt;=3,C26&lt;17,C20&lt;8.5,C19&lt;43,C14&lt;6.5,C18&gt;=16,C25&gt;=4),0.735,IF(AND(C23&gt;=38,C23&lt;95,C26&lt;3,C19&gt;=45,C21&lt;2.5,C28&lt;1.5),0.75,IF(AND(C23&gt;=18,C23&lt;33,C26&gt;=2,C20&lt;27.5,C14&gt;=0.5,C21&lt;6,C16&gt;=1.5),0.751,IF(AND(C23&gt;=33,C23&lt;95,C26&gt;=3,C26&lt;17,C20&lt;8.5,C14&gt;=6.5,C18&gt;=8,C16&gt;=3.5),0.794,IF(AND(C23&gt;=18,C23&lt;33,C26&gt;=2,C20&lt;27.5,C21&gt;=6),0.836,IF(AND(C23&gt;=33,C23&lt;95,C26&gt;=3,C26&lt;17,C20&lt;8.5,C19&lt;18,C14&lt;6.5,C18&lt;16),0.86,IF(AND(C23&gt;=33,C23&lt;95,C26&lt;3,C21&gt;=3.5),0.882,IF(AND(C23&gt;=33,C23&lt;95,C26&gt;=3,C26&lt;17,C20&lt;8.5,C19&gt;=43,C14&lt;6.5),0.903,IF(AND(C23&gt;=33,C23&lt;95,C26&gt;=3,C26&lt;17,C20&lt;8.5,C14&gt;=6.5,C14&lt;19,C18&lt;8),0.937,IF(AND(C23&gt;=33,C23&lt;95,C26&gt;=3,C26&lt;5,C20&gt;=8.5,C21&gt;=1.5),0.956,IF(AND(C23&gt;=33,C23&lt;95,C26&gt;=3,C26&lt;17,C20&lt;8.5,C19&lt;43,C14&lt;6.5,C18&gt;=16,C25&lt;4),0.956,IF(AND(C23&gt;=33,C23&lt;95,C26&gt;=17,C20&lt;12.5,C18&gt;=7.5,C17&gt;=0.25),0.965,IF(AND(C23&gt;=33,C23&lt;95,C26&gt;=5,C26&lt;17,C20&gt;=8.5,C19&lt;13),0.969,IF(AND(C23&gt;=18,C23&lt;33,C20&gt;=27.5),0.991,IF(AND(C23&gt;=33,C23&lt;95,C26&gt;=5,C26&lt;17,C20&gt;=8.5,C19&gt;=13),1.1,IF(AND(C23&gt;=33,C23&lt;95,C26&gt;=17,C20&lt;12.5,C18&lt;7.5,C17&gt;=0.25),1.128,IF(AND(C23&gt;=33,C23&lt;95,C26&gt;=3,C26&lt;17,C20&lt;8.5,C14&gt;=22.5,C18&lt;8),1.198,IF(AND(C23&gt;=95,C19&gt;=40),1.249,IF(AND(C23&gt;=95,C19&lt;40),1.461,IF(AND(C23&gt;=33,C23&lt;95,C26&gt;=17,C20&lt;12.5,C17&lt;0.25),1.571,"")))))))))))))))))))))))))))))))))))))))))))</f>
        <v>0.75</v>
      </c>
      <c r="D73" s="13">
        <f t="shared" si="10"/>
        <v>1.1279999999999999</v>
      </c>
      <c r="E73" s="13">
        <f t="shared" si="10"/>
        <v>0.60099999999999998</v>
      </c>
      <c r="F73" s="13">
        <f t="shared" si="10"/>
        <v>0.90300000000000002</v>
      </c>
      <c r="G73" s="13">
        <f t="shared" si="10"/>
        <v>0.96499999999999997</v>
      </c>
      <c r="H73" s="13">
        <f t="shared" si="10"/>
        <v>0.73499999999999999</v>
      </c>
      <c r="I73" s="13">
        <f t="shared" si="10"/>
        <v>1.1279999999999999</v>
      </c>
      <c r="J73" s="13">
        <f t="shared" si="10"/>
        <v>0.90300000000000002</v>
      </c>
      <c r="K73" s="13">
        <f t="shared" si="10"/>
        <v>4.4999999999999998E-2</v>
      </c>
      <c r="L73" s="13">
        <f t="shared" si="10"/>
        <v>4.4999999999999998E-2</v>
      </c>
      <c r="M73" s="13">
        <f t="shared" si="10"/>
        <v>4.4999999999999998E-2</v>
      </c>
      <c r="N73" s="13">
        <f t="shared" si="10"/>
        <v>4.4999999999999998E-2</v>
      </c>
      <c r="O73" s="13">
        <f t="shared" si="10"/>
        <v>4.4999999999999998E-2</v>
      </c>
      <c r="P73" s="13">
        <f t="shared" si="10"/>
        <v>4.4999999999999998E-2</v>
      </c>
      <c r="Q73" s="13">
        <f t="shared" si="10"/>
        <v>4.4999999999999998E-2</v>
      </c>
      <c r="R73" s="13">
        <f t="shared" si="10"/>
        <v>4.4999999999999998E-2</v>
      </c>
      <c r="S73" s="13">
        <f t="shared" si="10"/>
        <v>4.4999999999999998E-2</v>
      </c>
      <c r="T73" s="13">
        <f t="shared" si="10"/>
        <v>4.4999999999999998E-2</v>
      </c>
      <c r="U73" s="13">
        <f t="shared" si="10"/>
        <v>4.4999999999999998E-2</v>
      </c>
      <c r="V73" s="13">
        <f t="shared" si="10"/>
        <v>4.4999999999999998E-2</v>
      </c>
      <c r="W73" s="13">
        <f t="shared" si="10"/>
        <v>4.4999999999999998E-2</v>
      </c>
      <c r="X73" s="13">
        <f t="shared" si="10"/>
        <v>4.4999999999999998E-2</v>
      </c>
      <c r="Y73" s="13">
        <f t="shared" si="10"/>
        <v>4.4999999999999998E-2</v>
      </c>
      <c r="Z73" s="13">
        <f t="shared" si="10"/>
        <v>4.4999999999999998E-2</v>
      </c>
      <c r="AA73" s="13">
        <f t="shared" si="10"/>
        <v>4.4999999999999998E-2</v>
      </c>
      <c r="AB73" s="13">
        <f t="shared" si="10"/>
        <v>4.4999999999999998E-2</v>
      </c>
      <c r="AC73" s="13">
        <f t="shared" si="10"/>
        <v>4.4999999999999998E-2</v>
      </c>
      <c r="AD73" s="13">
        <f t="shared" si="10"/>
        <v>4.4999999999999998E-2</v>
      </c>
      <c r="AE73" s="13">
        <f t="shared" si="10"/>
        <v>4.4999999999999998E-2</v>
      </c>
      <c r="AF73" s="13">
        <f t="shared" si="10"/>
        <v>4.4999999999999998E-2</v>
      </c>
      <c r="AG73" s="13">
        <f t="shared" si="10"/>
        <v>4.4999999999999998E-2</v>
      </c>
      <c r="AH73" s="13">
        <f t="shared" si="10"/>
        <v>4.4999999999999998E-2</v>
      </c>
      <c r="AI73" s="13">
        <f t="shared" si="10"/>
        <v>4.4999999999999998E-2</v>
      </c>
      <c r="AJ73" s="13">
        <f t="shared" si="10"/>
        <v>4.4999999999999998E-2</v>
      </c>
      <c r="AK73" s="13">
        <f t="shared" si="10"/>
        <v>4.4999999999999998E-2</v>
      </c>
      <c r="AL73" s="13">
        <f t="shared" si="10"/>
        <v>4.4999999999999998E-2</v>
      </c>
      <c r="AM73" s="13">
        <f t="shared" si="10"/>
        <v>4.4999999999999998E-2</v>
      </c>
      <c r="AN73" s="13">
        <f t="shared" si="10"/>
        <v>4.4999999999999998E-2</v>
      </c>
      <c r="AO73" s="13">
        <f t="shared" si="10"/>
        <v>4.4999999999999998E-2</v>
      </c>
      <c r="AP73" s="13">
        <f t="shared" si="10"/>
        <v>4.4999999999999998E-2</v>
      </c>
      <c r="AQ73" s="13">
        <f t="shared" si="10"/>
        <v>4.4999999999999998E-2</v>
      </c>
      <c r="AR73" s="13">
        <f t="shared" si="10"/>
        <v>4.4999999999999998E-2</v>
      </c>
      <c r="AS73" s="13">
        <f t="shared" si="10"/>
        <v>4.4999999999999998E-2</v>
      </c>
      <c r="AT73" s="13">
        <f t="shared" si="10"/>
        <v>4.4999999999999998E-2</v>
      </c>
      <c r="AU73" s="13">
        <f t="shared" si="10"/>
        <v>4.4999999999999998E-2</v>
      </c>
      <c r="AV73" s="13">
        <f t="shared" si="10"/>
        <v>4.4999999999999998E-2</v>
      </c>
      <c r="AW73" s="13">
        <f t="shared" si="10"/>
        <v>4.4999999999999998E-2</v>
      </c>
      <c r="AX73" s="13">
        <f t="shared" si="10"/>
        <v>4.4999999999999998E-2</v>
      </c>
    </row>
    <row r="74" spans="1:50" x14ac:dyDescent="0.35">
      <c r="A74" s="1" t="s">
        <v>42</v>
      </c>
      <c r="B74" s="13">
        <f>IF(AND(B23&lt;2,B21&lt;0.75),0.034,IF(AND(B23&gt;=2,B23&lt;18,B19&gt;=2,B21&lt;0.75),0.219,IF(AND(B23&lt;18,B21&gt;=0.75,B16&gt;=3.5),0.226,IF(AND(B23&lt;18,B21&gt;=0.75,B25&lt;3,B16&lt;3.5),0.311,IF(AND(B23&gt;=53,B23&lt;88,B26&lt;10,B17&lt;1.5,B28&gt;=6,B14&lt;0.75,B18&lt;0.5),0.322,IF(AND(B23&gt;=2,B23&lt;18,B19&lt;2,B21&lt;0.75),0.34,IF(AND(B23&gt;=18,B23&lt;23,B19&gt;=5,B25&gt;=4),0.354,IF(AND(B23&lt;18,B19&gt;=5,B21&gt;=0.75,B25&gt;=3,B16&lt;3.5),0.381,IF(AND(B23&gt;=53,B23&lt;88,B19&gt;=78,B26&lt;10,B17&lt;1.5,B28&lt;6,B14&lt;0.75),0.464,IF(AND(B23&gt;=43,B23&lt;88,B26&lt;18,B17&gt;=1.5,B28&lt;0.5),0.464,IF(AND(B23&gt;=18,B23&lt;23,B19&lt;5,B21&lt;1.5),0.494,IF(AND(B23&lt;18,B19&lt;5,B21&gt;=0.75,B25&gt;=3,B16&lt;3.5),0.5,IF(AND(B23&gt;=18,B23&lt;23,B19&gt;=5,B25&lt;4),0.511,IF(AND(B23&gt;=23,B23&lt;43,B28&lt;12.5,B20&lt;0.5,B16&lt;0.5),0.512,IF(AND(B23&gt;=63,B23&lt;73,B19&lt;78,B26&lt;10,B17&lt;1.5,B28&gt;=0.5,B28&lt;6,B14&lt;0.75,B18&lt;12.8),0.515,IF(AND(B23&gt;=23,B23&lt;43,B19&gt;=15,B26&gt;=4,B28&lt;12.5,B20&gt;=0.5,B25&lt;6),0.559,IF(AND(B23&gt;=23,B23&lt;43,B26&lt;4,B28&lt;12.5,B20&gt;=0.5,B20&lt;27.5),0.585,IF(AND(B23&gt;=23,B23&lt;43,B17&lt;2,B28&lt;12.5,B20&lt;0.5,B16&gt;=0.5),0.593,IF(AND(B23&gt;=48,B23&lt;53,B19&gt;=18,B17&lt;1.5),0.603,IF(AND(B23&gt;=53,B23&lt;88,B26&lt;10,B17&lt;1.5,B28&gt;=6,B14&lt;0.75,B18&gt;=0.5),0.625,IF(AND(B23&gt;=63,B23&lt;73,B19&lt;78,B26&lt;10,B17&lt;1.5,B28&lt;0.5,B14&lt;0.75,B21&lt;0.5,B18&lt;12.8),0.682,IF(AND(B23&gt;=43,B23&lt;48,B19&gt;=18,B17&lt;1.5),0.718,IF(AND(B23&gt;=53,B23&lt;88,B26&lt;10,B17&lt;1.5,B14&gt;=35,B18&gt;=1),0.735,IF(AND(B23&gt;=23,B23&lt;43,B19&lt;15,B26&gt;=4,B28&lt;12.5,B20&gt;=0.5,B25&lt;6),0.747,IF(AND(B23&gt;=43,B23&lt;88,B19&lt;23,B26&lt;18,B17&gt;=1.5,B28&gt;=0.5,B24&gt;=8),0.752,IF(AND(B23&gt;=23,B23&lt;43,B26&gt;=4,B28&lt;12.5,B20&gt;=0.5,B25&gt;=6),0.801,IF(AND(B23&gt;=73,B23&lt;88,B19&lt;78,B26&lt;6,B17&lt;1.5,B28&lt;6,B14&lt;0.25),0.812,IF(AND(B23&gt;=53,B23&lt;88,B26&lt;10,B17&lt;1.5,B14&gt;=0.75,B18&lt;1),0.819,IF(AND(B23&gt;=23,B23&lt;43,B17&gt;=2,B28&lt;12.5,B20&lt;0.5,B16&gt;=0.5),0.835,IF(AND(B23&gt;=18,B23&lt;23,B19&lt;5,B21&gt;=1.5),0.839,IF(AND(B23&gt;=43,B23&lt;88,B19&lt;23,B26&lt;18,B17&gt;=1.5,B28&gt;=0.5,B20&lt;8.5,B24&lt;8),0.858,IF(AND(B23&gt;=43,B23&lt;53,B19&lt;18,B17&lt;1.5),0.859,IF(AND(B23&gt;=53,B23&lt;63,B19&lt;78,B26&lt;10,B17&lt;1.5,B28&lt;6,B14&lt;0.75),0.863,IF(AND(B23&gt;=23,B23&lt;43,B28&gt;=12.5),0.881,IF(AND(B23&gt;=63,B23&lt;73,B19&lt;78,B26&lt;10,B17&lt;1.5,B28&lt;6,B14&lt;0.75,B18&gt;=12.8),0.886,IF(AND(B23&gt;=63,B23&lt;73,B19&lt;78,B26&lt;10,B17&lt;1.5,B28&lt;0.5,B14&lt;0.75,B21&gt;=0.5,B18&lt;12.8),0.901,IF(AND(B23&gt;=43,B23&lt;88,B19&gt;=23,B26&lt;18,B17&gt;=1.5,B17&lt;2.5,B28&gt;=0.5),0.964,IF(AND(B23&gt;=43,B23&lt;88,B19&lt;23,B26&lt;18,B17&gt;=1.5,B28&gt;=0.5,B20&gt;=8.5,B24&lt;8),0.976,IF(AND(B23&gt;=23,B23&lt;43,B26&lt;4,B28&lt;12.5,B20&gt;=27.5),0.991,IF(AND(B23&gt;=53,B23&lt;88,B26&lt;10,B17&lt;1.5,B14&gt;=0.75,B14&lt;35,B18&gt;=1),0.994,IF(AND(B23&gt;=53,B23&lt;88,B26&gt;=10,B17&lt;1.5,B18&gt;=0.5),1.018,IF(AND(B23&gt;=73,B23&lt;88,B19&lt;78,B26&lt;6,B17&lt;1.5,B28&lt;6,B14&gt;=0.25,B14&lt;0.75),1.047,IF(AND(B23&gt;=43,B23&lt;88,B19&gt;=23,B26&lt;18,B17&gt;=2.5,B28&gt;=0.5),1.071,IF(AND(B23&gt;=73,B23&lt;88,B19&lt;78,B26&gt;=6,B26&lt;10,B17&lt;1.5,B28&lt;6,B14&lt;0.75),1.107,IF(AND(B23&gt;=43,B23&lt;88,B26&gt;=18,B17&gt;=1.5),1.148,IF(AND(B23&gt;=88,B14&lt;15,B22&gt;=3),1.202,IF(AND(B23&gt;=53,B23&lt;88,B26&gt;=10,B17&lt;1.5,B18&lt;0.5),1.249,IF(AND(B23&gt;=88,B19&gt;=30,B14&gt;=15),1.344,IF(AND(B23&gt;=88,B14&lt;15,B22&lt;3),1.571,IF(AND(B23&gt;=88,B19&lt;30,B14&gt;=15),1.571,""))))))))))))))))))))))))))))))))))))))))))))))))))</f>
        <v>0.219</v>
      </c>
      <c r="C74" s="13">
        <f t="shared" ref="C74:AX74" si="11">IF(AND(C23&lt;2,C21&lt;0.75),0.034,IF(AND(C23&gt;=2,C23&lt;18,C19&gt;=2,C21&lt;0.75),0.219,IF(AND(C23&lt;18,C21&gt;=0.75,C16&gt;=3.5),0.226,IF(AND(C23&lt;18,C21&gt;=0.75,C25&lt;3,C16&lt;3.5),0.311,IF(AND(C23&gt;=53,C23&lt;88,C26&lt;10,C17&lt;1.5,C28&gt;=6,C14&lt;0.75,C18&lt;0.5),0.322,IF(AND(C23&gt;=2,C23&lt;18,C19&lt;2,C21&lt;0.75),0.34,IF(AND(C23&gt;=18,C23&lt;23,C19&gt;=5,C25&gt;=4),0.354,IF(AND(C23&lt;18,C19&gt;=5,C21&gt;=0.75,C25&gt;=3,C16&lt;3.5),0.381,IF(AND(C23&gt;=53,C23&lt;88,C19&gt;=78,C26&lt;10,C17&lt;1.5,C28&lt;6,C14&lt;0.75),0.464,IF(AND(C23&gt;=43,C23&lt;88,C26&lt;18,C17&gt;=1.5,C28&lt;0.5),0.464,IF(AND(C23&gt;=18,C23&lt;23,C19&lt;5,C21&lt;1.5),0.494,IF(AND(C23&lt;18,C19&lt;5,C21&gt;=0.75,C25&gt;=3,C16&lt;3.5),0.5,IF(AND(C23&gt;=18,C23&lt;23,C19&gt;=5,C25&lt;4),0.511,IF(AND(C23&gt;=23,C23&lt;43,C28&lt;12.5,C20&lt;0.5,C16&lt;0.5),0.512,IF(AND(C23&gt;=63,C23&lt;73,C19&lt;78,C26&lt;10,C17&lt;1.5,C28&gt;=0.5,C28&lt;6,C14&lt;0.75,C18&lt;12.8),0.515,IF(AND(C23&gt;=23,C23&lt;43,C19&gt;=15,C26&gt;=4,C28&lt;12.5,C20&gt;=0.5,C25&lt;6),0.559,IF(AND(C23&gt;=23,C23&lt;43,C26&lt;4,C28&lt;12.5,C20&gt;=0.5,C20&lt;27.5),0.585,IF(AND(C23&gt;=23,C23&lt;43,C17&lt;2,C28&lt;12.5,C20&lt;0.5,C16&gt;=0.5),0.593,IF(AND(C23&gt;=48,C23&lt;53,C19&gt;=18,C17&lt;1.5),0.603,IF(AND(C23&gt;=53,C23&lt;88,C26&lt;10,C17&lt;1.5,C28&gt;=6,C14&lt;0.75,C18&gt;=0.5),0.625,IF(AND(C23&gt;=63,C23&lt;73,C19&lt;78,C26&lt;10,C17&lt;1.5,C28&lt;0.5,C14&lt;0.75,C21&lt;0.5,C18&lt;12.8),0.682,IF(AND(C23&gt;=43,C23&lt;48,C19&gt;=18,C17&lt;1.5),0.718,IF(AND(C23&gt;=53,C23&lt;88,C26&lt;10,C17&lt;1.5,C14&gt;=35,C18&gt;=1),0.735,IF(AND(C23&gt;=23,C23&lt;43,C19&lt;15,C26&gt;=4,C28&lt;12.5,C20&gt;=0.5,C25&lt;6),0.747,IF(AND(C23&gt;=43,C23&lt;88,C19&lt;23,C26&lt;18,C17&gt;=1.5,C28&gt;=0.5,C24&gt;=8),0.752,IF(AND(C23&gt;=23,C23&lt;43,C26&gt;=4,C28&lt;12.5,C20&gt;=0.5,C25&gt;=6),0.801,IF(AND(C23&gt;=73,C23&lt;88,C19&lt;78,C26&lt;6,C17&lt;1.5,C28&lt;6,C14&lt;0.25),0.812,IF(AND(C23&gt;=53,C23&lt;88,C26&lt;10,C17&lt;1.5,C14&gt;=0.75,C18&lt;1),0.819,IF(AND(C23&gt;=23,C23&lt;43,C17&gt;=2,C28&lt;12.5,C20&lt;0.5,C16&gt;=0.5),0.835,IF(AND(C23&gt;=18,C23&lt;23,C19&lt;5,C21&gt;=1.5),0.839,IF(AND(C23&gt;=43,C23&lt;88,C19&lt;23,C26&lt;18,C17&gt;=1.5,C28&gt;=0.5,C20&lt;8.5,C24&lt;8),0.858,IF(AND(C23&gt;=43,C23&lt;53,C19&lt;18,C17&lt;1.5),0.859,IF(AND(C23&gt;=53,C23&lt;63,C19&lt;78,C26&lt;10,C17&lt;1.5,C28&lt;6,C14&lt;0.75),0.863,IF(AND(C23&gt;=23,C23&lt;43,C28&gt;=12.5),0.881,IF(AND(C23&gt;=63,C23&lt;73,C19&lt;78,C26&lt;10,C17&lt;1.5,C28&lt;6,C14&lt;0.75,C18&gt;=12.8),0.886,IF(AND(C23&gt;=63,C23&lt;73,C19&lt;78,C26&lt;10,C17&lt;1.5,C28&lt;0.5,C14&lt;0.75,C21&gt;=0.5,C18&lt;12.8),0.901,IF(AND(C23&gt;=43,C23&lt;88,C19&gt;=23,C26&lt;18,C17&gt;=1.5,C17&lt;2.5,C28&gt;=0.5),0.964,IF(AND(C23&gt;=43,C23&lt;88,C19&lt;23,C26&lt;18,C17&gt;=1.5,C28&gt;=0.5,C20&gt;=8.5,C24&lt;8),0.976,IF(AND(C23&gt;=23,C23&lt;43,C26&lt;4,C28&lt;12.5,C20&gt;=27.5),0.991,IF(AND(C23&gt;=53,C23&lt;88,C26&lt;10,C17&lt;1.5,C14&gt;=0.75,C14&lt;35,C18&gt;=1),0.994,IF(AND(C23&gt;=53,C23&lt;88,C26&gt;=10,C17&lt;1.5,C18&gt;=0.5),1.018,IF(AND(C23&gt;=73,C23&lt;88,C19&lt;78,C26&lt;6,C17&lt;1.5,C28&lt;6,C14&gt;=0.25,C14&lt;0.75),1.047,IF(AND(C23&gt;=43,C23&lt;88,C19&gt;=23,C26&lt;18,C17&gt;=2.5,C28&gt;=0.5),1.071,IF(AND(C23&gt;=73,C23&lt;88,C19&lt;78,C26&gt;=6,C26&lt;10,C17&lt;1.5,C28&lt;6,C14&lt;0.75),1.107,IF(AND(C23&gt;=43,C23&lt;88,C26&gt;=18,C17&gt;=1.5),1.148,IF(AND(C23&gt;=88,C14&lt;15,C22&gt;=3),1.202,IF(AND(C23&gt;=53,C23&lt;88,C26&gt;=10,C17&lt;1.5,C18&lt;0.5),1.249,IF(AND(C23&gt;=88,C19&gt;=30,C14&gt;=15),1.344,IF(AND(C23&gt;=88,C14&lt;15,C22&lt;3),1.571,IF(AND(C23&gt;=88,C19&lt;30,C14&gt;=15),1.571,""))))))))))))))))))))))))))))))))))))))))))))))))))</f>
        <v>0.68200000000000005</v>
      </c>
      <c r="D74" s="13">
        <f t="shared" si="11"/>
        <v>1.1479999999999999</v>
      </c>
      <c r="E74" s="13">
        <f t="shared" si="11"/>
        <v>0.625</v>
      </c>
      <c r="F74" s="13">
        <f t="shared" si="11"/>
        <v>0.99399999999999999</v>
      </c>
      <c r="G74" s="13">
        <f t="shared" si="11"/>
        <v>0.88100000000000001</v>
      </c>
      <c r="H74" s="13">
        <f t="shared" si="11"/>
        <v>0.625</v>
      </c>
      <c r="I74" s="13">
        <f t="shared" si="11"/>
        <v>1.018</v>
      </c>
      <c r="J74" s="13">
        <f t="shared" si="11"/>
        <v>0.96399999999999997</v>
      </c>
      <c r="K74" s="13">
        <f t="shared" si="11"/>
        <v>3.4000000000000002E-2</v>
      </c>
      <c r="L74" s="13">
        <f t="shared" si="11"/>
        <v>3.4000000000000002E-2</v>
      </c>
      <c r="M74" s="13">
        <f t="shared" si="11"/>
        <v>3.4000000000000002E-2</v>
      </c>
      <c r="N74" s="13">
        <f t="shared" si="11"/>
        <v>3.4000000000000002E-2</v>
      </c>
      <c r="O74" s="13">
        <f t="shared" si="11"/>
        <v>3.4000000000000002E-2</v>
      </c>
      <c r="P74" s="13">
        <f t="shared" si="11"/>
        <v>3.4000000000000002E-2</v>
      </c>
      <c r="Q74" s="13">
        <f t="shared" si="11"/>
        <v>3.4000000000000002E-2</v>
      </c>
      <c r="R74" s="13">
        <f t="shared" si="11"/>
        <v>3.4000000000000002E-2</v>
      </c>
      <c r="S74" s="13">
        <f t="shared" si="11"/>
        <v>3.4000000000000002E-2</v>
      </c>
      <c r="T74" s="13">
        <f t="shared" si="11"/>
        <v>3.4000000000000002E-2</v>
      </c>
      <c r="U74" s="13">
        <f t="shared" si="11"/>
        <v>3.4000000000000002E-2</v>
      </c>
      <c r="V74" s="13">
        <f t="shared" si="11"/>
        <v>3.4000000000000002E-2</v>
      </c>
      <c r="W74" s="13">
        <f t="shared" si="11"/>
        <v>3.4000000000000002E-2</v>
      </c>
      <c r="X74" s="13">
        <f t="shared" si="11"/>
        <v>3.4000000000000002E-2</v>
      </c>
      <c r="Y74" s="13">
        <f t="shared" si="11"/>
        <v>3.4000000000000002E-2</v>
      </c>
      <c r="Z74" s="13">
        <f t="shared" si="11"/>
        <v>3.4000000000000002E-2</v>
      </c>
      <c r="AA74" s="13">
        <f t="shared" si="11"/>
        <v>3.4000000000000002E-2</v>
      </c>
      <c r="AB74" s="13">
        <f t="shared" si="11"/>
        <v>3.4000000000000002E-2</v>
      </c>
      <c r="AC74" s="13">
        <f t="shared" si="11"/>
        <v>3.4000000000000002E-2</v>
      </c>
      <c r="AD74" s="13">
        <f t="shared" si="11"/>
        <v>3.4000000000000002E-2</v>
      </c>
      <c r="AE74" s="13">
        <f t="shared" si="11"/>
        <v>3.4000000000000002E-2</v>
      </c>
      <c r="AF74" s="13">
        <f t="shared" si="11"/>
        <v>3.4000000000000002E-2</v>
      </c>
      <c r="AG74" s="13">
        <f t="shared" si="11"/>
        <v>3.4000000000000002E-2</v>
      </c>
      <c r="AH74" s="13">
        <f t="shared" si="11"/>
        <v>3.4000000000000002E-2</v>
      </c>
      <c r="AI74" s="13">
        <f t="shared" si="11"/>
        <v>3.4000000000000002E-2</v>
      </c>
      <c r="AJ74" s="13">
        <f t="shared" si="11"/>
        <v>3.4000000000000002E-2</v>
      </c>
      <c r="AK74" s="13">
        <f t="shared" si="11"/>
        <v>3.4000000000000002E-2</v>
      </c>
      <c r="AL74" s="13">
        <f t="shared" si="11"/>
        <v>3.4000000000000002E-2</v>
      </c>
      <c r="AM74" s="13">
        <f t="shared" si="11"/>
        <v>3.4000000000000002E-2</v>
      </c>
      <c r="AN74" s="13">
        <f t="shared" si="11"/>
        <v>3.4000000000000002E-2</v>
      </c>
      <c r="AO74" s="13">
        <f t="shared" si="11"/>
        <v>3.4000000000000002E-2</v>
      </c>
      <c r="AP74" s="13">
        <f t="shared" si="11"/>
        <v>3.4000000000000002E-2</v>
      </c>
      <c r="AQ74" s="13">
        <f t="shared" si="11"/>
        <v>3.4000000000000002E-2</v>
      </c>
      <c r="AR74" s="13">
        <f t="shared" si="11"/>
        <v>3.4000000000000002E-2</v>
      </c>
      <c r="AS74" s="13">
        <f t="shared" si="11"/>
        <v>3.4000000000000002E-2</v>
      </c>
      <c r="AT74" s="13">
        <f t="shared" si="11"/>
        <v>3.4000000000000002E-2</v>
      </c>
      <c r="AU74" s="13">
        <f t="shared" si="11"/>
        <v>3.4000000000000002E-2</v>
      </c>
      <c r="AV74" s="13">
        <f t="shared" si="11"/>
        <v>3.4000000000000002E-2</v>
      </c>
      <c r="AW74" s="13">
        <f t="shared" si="11"/>
        <v>3.4000000000000002E-2</v>
      </c>
      <c r="AX74" s="13">
        <f t="shared" si="11"/>
        <v>3.4000000000000002E-2</v>
      </c>
    </row>
    <row r="75" spans="1:50" x14ac:dyDescent="0.35">
      <c r="A75" s="1" t="s">
        <v>43</v>
      </c>
      <c r="B75" s="13">
        <f>IF(AND(B23&lt;1),0.049,IF(AND(B23&gt;=10,B23&lt;38,B28&gt;=0.5,B28&lt;3.5,B17&lt;2.5,B19&gt;=7,B27&gt;=3),0.174,IF(AND(B23&gt;=1,B23&lt;10,B22&lt;0.75,B24&lt;1),0.196,IF(AND(B23&gt;=10,B23&lt;38,B28&gt;=0.5,B28&lt;3.5,B17&lt;2.5,B19&gt;=7,B20&gt;=2.5,B27&lt;3),0.278,IF(AND(B23&gt;=1,B23&lt;10,B22&lt;0.75,B24&gt;=1),0.307,IF(AND(B23&gt;=10,B23&lt;43,B28&lt;0.5,B17&lt;2.5,B19&gt;=5,B22&gt;=3.5),0.322,IF(AND(B23&gt;=1,B23&lt;10,B22&gt;=0.75),0.341,IF(AND(B23&gt;=10,B23&lt;38,B28&gt;=0.5,B28&lt;3.5,B17&lt;2.5,B19&lt;4),0.374,IF(AND(B23&gt;=10,B23&lt;38,B28&gt;=0.5,B28&lt;3.5,B17&lt;2.5,B19&gt;=9,B20&lt;2.5,B27&lt;3),0.383,IF(AND(B23&gt;=38,B23&lt;43,B28&gt;=3.5,B17&lt;2.5),0.398,IF(AND(B23&gt;=10,B23&lt;25,B28&gt;=3.5,B17&lt;2.5),0.449,IF(AND(B23&gt;=10,B23&lt;38,B28&gt;=0.5,B28&lt;3.5,B17&lt;2.5,B19&gt;=7,B19&lt;9,B20&lt;2.5,B27&lt;3),0.496,IF(AND(B23&gt;=10,B23&lt;43,B17&gt;=2.5,B21&gt;=4.5,B25&gt;=4,B18&lt;1.5),0.502,IF(AND(B23&gt;=43,B23&lt;63,B28&lt;6.5,B26&lt;11,B20&gt;=12.5),0.524,IF(AND(B23&gt;=25,B23&lt;38,B28&gt;=3.5,B17&lt;2.5,B21&gt;=4),0.531,IF(AND(B23&gt;=10,B23&lt;38,B28&gt;=0.5,B28&lt;3.5,B17&lt;2.5,B19&gt;=4,B19&lt;7),0.555,IF(AND(B23&gt;=10,B23&lt;43,B28&lt;0.5,B17&lt;2.5,B19&gt;=5,B22&lt;3.5),0.558,IF(AND(B23&gt;=43,B26&gt;=18,B22&lt;0.55,B14&lt;12.5),0.58,IF(AND(B23&gt;=43,B23&lt;63,B28&gt;=6.5,B26&lt;11,B17&lt;0.5),0.592,IF(AND(B23&gt;=63,B28&gt;=1.5,B28&lt;3,B26&lt;11),0.608,IF(AND(B23&gt;=10,B23&lt;43,B17&gt;=2.5,B21&gt;=4.5,B25&gt;=4,B18&gt;=1.5),0.669,IF(AND(B23&gt;=63,B23&lt;73,B28&lt;1.5,B26&lt;11),0.671,IF(AND(B23&gt;=38,B23&lt;43,B28&gt;=0.5,B28&lt;3.5,B17&lt;2.5),0.689,IF(AND(B23&gt;=43,B23&lt;63,B28&lt;6.5,B26&lt;2,B19&gt;=48,B20&lt;12.5),0.701,IF(AND(B23&gt;=10,B23&lt;43,B17&gt;=10,B21&lt;4.5),0.718,IF(AND(B23&gt;=25,B23&lt;38,B28&gt;=3.5,B17&lt;2.5,B21&lt;4),0.735,IF(AND(B23&gt;=73,B28&lt;1.5,B26&lt;11,B20&gt;=2.5),0.752,IF(AND(B23&gt;=43,B23&lt;63,B28&gt;=6.5,B26&lt;11,B17&gt;=0.5,B27&lt;1),0.761,IF(AND(B23&gt;=10,B23&lt;43,B17&gt;=2.5,B21&gt;=4.5,B25&lt;4),0.767,IF(AND(B23&gt;=43,B23&lt;63,B28&lt;6.5,B26&gt;=2,B26&lt;11,B19&lt;30,B20&lt;12.5,B21&lt;37.5),0.772,IF(AND(B23&gt;=10,B23&lt;43,B28&lt;0.5,B17&lt;2.5,B19&lt;5),0.807,IF(AND(B23&gt;=43,B23&lt;63,B28&lt;6.5,B26&gt;=2,B26&lt;11,B19&gt;=48,B20&lt;12.5),0.84,IF(AND(B23&gt;=43,B23&lt;63,B28&lt;6.5,B26&lt;2,B19&lt;48,B20&lt;12.5,B14&lt;7.5),0.888,IF(AND(B23&gt;=43,B23&lt;63,B28&lt;6.5,B26&gt;=2,B26&lt;11,B19&lt;30,B20&lt;12.5,B21&gt;=37.5),0.898,IF(AND(B23&gt;=73,B28&lt;1.5,B26&lt;11,B20&lt;2.5),0.904,IF(AND(B23&gt;=43,B23&lt;63,B28&lt;6.5,B26&gt;=2,B26&lt;11,B19&gt;=30,B19&lt;48,B20&lt;12.5),0.91,IF(AND(B23&gt;=63,B28&gt;=3,B28&lt;12.5,B26&lt;11,B21&gt;=1.5),0.918,IF(AND(B23&gt;=43,B23&lt;63,B28&gt;=6.5,B26&lt;11,B17&gt;=0.5,B27&gt;=1),0.92,IF(AND(B23&gt;=10,B23&lt;43,B17&gt;=2.5,B17&lt;10,B21&lt;4.5),0.925,IF(AND(B23&gt;=43,B26&gt;=11,B22&gt;=0.55,B14&lt;12.5,B25&lt;4),0.98,IF(AND(B23&gt;=43,B26&gt;=11,B26&lt;18,B22&lt;0.55,B14&lt;12.5),0.985,IF(AND(B23&gt;=63,B28&gt;=3,B28&lt;12.5,B26&lt;11,B21&lt;1.5),1.045,IF(AND(B23&gt;=43,B23&lt;63,B28&lt;6.5,B26&lt;2,B19&lt;48,B20&lt;12.5,B14&gt;=7.5),1.071,IF(AND(B23&gt;=43,B26&gt;=11,B22&gt;=0.55,B14&lt;12.5,B25&gt;=4),1.167,IF(AND(B23&gt;=63,B28&gt;=12.5,B26&lt;11),1.174,IF(AND(B23&gt;=43,B26&gt;=11,B14&gt;=12.5),1.334,""))))))))))))))))))))))))))))))))))))))))))))))</f>
        <v>0.38300000000000001</v>
      </c>
      <c r="C75" s="13">
        <f t="shared" ref="C75:AX75" si="12">IF(AND(C23&lt;1),0.049,IF(AND(C23&gt;=10,C23&lt;38,C28&gt;=0.5,C28&lt;3.5,C17&lt;2.5,C19&gt;=7,C27&gt;=3),0.174,IF(AND(C23&gt;=1,C23&lt;10,C22&lt;0.75,C24&lt;1),0.196,IF(AND(C23&gt;=10,C23&lt;38,C28&gt;=0.5,C28&lt;3.5,C17&lt;2.5,C19&gt;=7,C20&gt;=2.5,C27&lt;3),0.278,IF(AND(C23&gt;=1,C23&lt;10,C22&lt;0.75,C24&gt;=1),0.307,IF(AND(C23&gt;=10,C23&lt;43,C28&lt;0.5,C17&lt;2.5,C19&gt;=5,C22&gt;=3.5),0.322,IF(AND(C23&gt;=1,C23&lt;10,C22&gt;=0.75),0.341,IF(AND(C23&gt;=10,C23&lt;38,C28&gt;=0.5,C28&lt;3.5,C17&lt;2.5,C19&lt;4),0.374,IF(AND(C23&gt;=10,C23&lt;38,C28&gt;=0.5,C28&lt;3.5,C17&lt;2.5,C19&gt;=9,C20&lt;2.5,C27&lt;3),0.383,IF(AND(C23&gt;=38,C23&lt;43,C28&gt;=3.5,C17&lt;2.5),0.398,IF(AND(C23&gt;=10,C23&lt;25,C28&gt;=3.5,C17&lt;2.5),0.449,IF(AND(C23&gt;=10,C23&lt;38,C28&gt;=0.5,C28&lt;3.5,C17&lt;2.5,C19&gt;=7,C19&lt;9,C20&lt;2.5,C27&lt;3),0.496,IF(AND(C23&gt;=10,C23&lt;43,C17&gt;=2.5,C21&gt;=4.5,C25&gt;=4,C18&lt;1.5),0.502,IF(AND(C23&gt;=43,C23&lt;63,C28&lt;6.5,C26&lt;11,C20&gt;=12.5),0.524,IF(AND(C23&gt;=25,C23&lt;38,C28&gt;=3.5,C17&lt;2.5,C21&gt;=4),0.531,IF(AND(C23&gt;=10,C23&lt;38,C28&gt;=0.5,C28&lt;3.5,C17&lt;2.5,C19&gt;=4,C19&lt;7),0.555,IF(AND(C23&gt;=10,C23&lt;43,C28&lt;0.5,C17&lt;2.5,C19&gt;=5,C22&lt;3.5),0.558,IF(AND(C23&gt;=43,C26&gt;=18,C22&lt;0.55,C14&lt;12.5),0.58,IF(AND(C23&gt;=43,C23&lt;63,C28&gt;=6.5,C26&lt;11,C17&lt;0.5),0.592,IF(AND(C23&gt;=63,C28&gt;=1.5,C28&lt;3,C26&lt;11),0.608,IF(AND(C23&gt;=10,C23&lt;43,C17&gt;=2.5,C21&gt;=4.5,C25&gt;=4,C18&gt;=1.5),0.669,IF(AND(C23&gt;=63,C23&lt;73,C28&lt;1.5,C26&lt;11),0.671,IF(AND(C23&gt;=38,C23&lt;43,C28&gt;=0.5,C28&lt;3.5,C17&lt;2.5),0.689,IF(AND(C23&gt;=43,C23&lt;63,C28&lt;6.5,C26&lt;2,C19&gt;=48,C20&lt;12.5),0.701,IF(AND(C23&gt;=10,C23&lt;43,C17&gt;=10,C21&lt;4.5),0.718,IF(AND(C23&gt;=25,C23&lt;38,C28&gt;=3.5,C17&lt;2.5,C21&lt;4),0.735,IF(AND(C23&gt;=73,C28&lt;1.5,C26&lt;11,C20&gt;=2.5),0.752,IF(AND(C23&gt;=43,C23&lt;63,C28&gt;=6.5,C26&lt;11,C17&gt;=0.5,C27&lt;1),0.761,IF(AND(C23&gt;=10,C23&lt;43,C17&gt;=2.5,C21&gt;=4.5,C25&lt;4),0.767,IF(AND(C23&gt;=43,C23&lt;63,C28&lt;6.5,C26&gt;=2,C26&lt;11,C19&lt;30,C20&lt;12.5,C21&lt;37.5),0.772,IF(AND(C23&gt;=10,C23&lt;43,C28&lt;0.5,C17&lt;2.5,C19&lt;5),0.807,IF(AND(C23&gt;=43,C23&lt;63,C28&lt;6.5,C26&gt;=2,C26&lt;11,C19&gt;=48,C20&lt;12.5),0.84,IF(AND(C23&gt;=43,C23&lt;63,C28&lt;6.5,C26&lt;2,C19&lt;48,C20&lt;12.5,C14&lt;7.5),0.888,IF(AND(C23&gt;=43,C23&lt;63,C28&lt;6.5,C26&gt;=2,C26&lt;11,C19&lt;30,C20&lt;12.5,C21&gt;=37.5),0.898,IF(AND(C23&gt;=73,C28&lt;1.5,C26&lt;11,C20&lt;2.5),0.904,IF(AND(C23&gt;=43,C23&lt;63,C28&lt;6.5,C26&gt;=2,C26&lt;11,C19&gt;=30,C19&lt;48,C20&lt;12.5),0.91,IF(AND(C23&gt;=63,C28&gt;=3,C28&lt;12.5,C26&lt;11,C21&gt;=1.5),0.918,IF(AND(C23&gt;=43,C23&lt;63,C28&gt;=6.5,C26&lt;11,C17&gt;=0.5,C27&gt;=1),0.92,IF(AND(C23&gt;=10,C23&lt;43,C17&gt;=2.5,C17&lt;10,C21&lt;4.5),0.925,IF(AND(C23&gt;=43,C26&gt;=11,C22&gt;=0.55,C14&lt;12.5,C25&lt;4),0.98,IF(AND(C23&gt;=43,C26&gt;=11,C26&lt;18,C22&lt;0.55,C14&lt;12.5),0.985,IF(AND(C23&gt;=63,C28&gt;=3,C28&lt;12.5,C26&lt;11,C21&lt;1.5),1.045,IF(AND(C23&gt;=43,C23&lt;63,C28&lt;6.5,C26&lt;2,C19&lt;48,C20&lt;12.5,C14&gt;=7.5),1.071,IF(AND(C23&gt;=43,C26&gt;=11,C22&gt;=0.55,C14&lt;12.5,C25&gt;=4),1.167,IF(AND(C23&gt;=63,C28&gt;=12.5,C26&lt;11),1.174,IF(AND(C23&gt;=43,C26&gt;=11,C14&gt;=12.5),1.334,""))))))))))))))))))))))))))))))))))))))))))))))</f>
        <v>0.67100000000000004</v>
      </c>
      <c r="D75" s="13">
        <f t="shared" si="12"/>
        <v>1.167</v>
      </c>
      <c r="E75" s="13">
        <f t="shared" si="12"/>
        <v>0.59199999999999997</v>
      </c>
      <c r="F75" s="13">
        <f t="shared" si="12"/>
        <v>1.1739999999999999</v>
      </c>
      <c r="G75" s="13">
        <f t="shared" si="12"/>
        <v>0.39800000000000002</v>
      </c>
      <c r="H75" s="13">
        <f t="shared" si="12"/>
        <v>0.76100000000000001</v>
      </c>
      <c r="I75" s="13">
        <f t="shared" si="12"/>
        <v>0.98</v>
      </c>
      <c r="J75" s="13">
        <f t="shared" si="12"/>
        <v>0.98499999999999999</v>
      </c>
      <c r="K75" s="13">
        <f t="shared" si="12"/>
        <v>4.9000000000000002E-2</v>
      </c>
      <c r="L75" s="13">
        <f t="shared" si="12"/>
        <v>4.9000000000000002E-2</v>
      </c>
      <c r="M75" s="13">
        <f t="shared" si="12"/>
        <v>4.9000000000000002E-2</v>
      </c>
      <c r="N75" s="13">
        <f t="shared" si="12"/>
        <v>4.9000000000000002E-2</v>
      </c>
      <c r="O75" s="13">
        <f t="shared" si="12"/>
        <v>4.9000000000000002E-2</v>
      </c>
      <c r="P75" s="13">
        <f t="shared" si="12"/>
        <v>4.9000000000000002E-2</v>
      </c>
      <c r="Q75" s="13">
        <f t="shared" si="12"/>
        <v>4.9000000000000002E-2</v>
      </c>
      <c r="R75" s="13">
        <f t="shared" si="12"/>
        <v>4.9000000000000002E-2</v>
      </c>
      <c r="S75" s="13">
        <f t="shared" si="12"/>
        <v>4.9000000000000002E-2</v>
      </c>
      <c r="T75" s="13">
        <f t="shared" si="12"/>
        <v>4.9000000000000002E-2</v>
      </c>
      <c r="U75" s="13">
        <f t="shared" si="12"/>
        <v>4.9000000000000002E-2</v>
      </c>
      <c r="V75" s="13">
        <f t="shared" si="12"/>
        <v>4.9000000000000002E-2</v>
      </c>
      <c r="W75" s="13">
        <f t="shared" si="12"/>
        <v>4.9000000000000002E-2</v>
      </c>
      <c r="X75" s="13">
        <f t="shared" si="12"/>
        <v>4.9000000000000002E-2</v>
      </c>
      <c r="Y75" s="13">
        <f t="shared" si="12"/>
        <v>4.9000000000000002E-2</v>
      </c>
      <c r="Z75" s="13">
        <f t="shared" si="12"/>
        <v>4.9000000000000002E-2</v>
      </c>
      <c r="AA75" s="13">
        <f t="shared" si="12"/>
        <v>4.9000000000000002E-2</v>
      </c>
      <c r="AB75" s="13">
        <f t="shared" si="12"/>
        <v>4.9000000000000002E-2</v>
      </c>
      <c r="AC75" s="13">
        <f t="shared" si="12"/>
        <v>4.9000000000000002E-2</v>
      </c>
      <c r="AD75" s="13">
        <f t="shared" si="12"/>
        <v>4.9000000000000002E-2</v>
      </c>
      <c r="AE75" s="13">
        <f t="shared" si="12"/>
        <v>4.9000000000000002E-2</v>
      </c>
      <c r="AF75" s="13">
        <f t="shared" si="12"/>
        <v>4.9000000000000002E-2</v>
      </c>
      <c r="AG75" s="13">
        <f t="shared" si="12"/>
        <v>4.9000000000000002E-2</v>
      </c>
      <c r="AH75" s="13">
        <f t="shared" si="12"/>
        <v>4.9000000000000002E-2</v>
      </c>
      <c r="AI75" s="13">
        <f t="shared" si="12"/>
        <v>4.9000000000000002E-2</v>
      </c>
      <c r="AJ75" s="13">
        <f t="shared" si="12"/>
        <v>4.9000000000000002E-2</v>
      </c>
      <c r="AK75" s="13">
        <f t="shared" si="12"/>
        <v>4.9000000000000002E-2</v>
      </c>
      <c r="AL75" s="13">
        <f t="shared" si="12"/>
        <v>4.9000000000000002E-2</v>
      </c>
      <c r="AM75" s="13">
        <f t="shared" si="12"/>
        <v>4.9000000000000002E-2</v>
      </c>
      <c r="AN75" s="13">
        <f t="shared" si="12"/>
        <v>4.9000000000000002E-2</v>
      </c>
      <c r="AO75" s="13">
        <f t="shared" si="12"/>
        <v>4.9000000000000002E-2</v>
      </c>
      <c r="AP75" s="13">
        <f t="shared" si="12"/>
        <v>4.9000000000000002E-2</v>
      </c>
      <c r="AQ75" s="13">
        <f t="shared" si="12"/>
        <v>4.9000000000000002E-2</v>
      </c>
      <c r="AR75" s="13">
        <f t="shared" si="12"/>
        <v>4.9000000000000002E-2</v>
      </c>
      <c r="AS75" s="13">
        <f t="shared" si="12"/>
        <v>4.9000000000000002E-2</v>
      </c>
      <c r="AT75" s="13">
        <f t="shared" si="12"/>
        <v>4.9000000000000002E-2</v>
      </c>
      <c r="AU75" s="13">
        <f t="shared" si="12"/>
        <v>4.9000000000000002E-2</v>
      </c>
      <c r="AV75" s="13">
        <f t="shared" si="12"/>
        <v>4.9000000000000002E-2</v>
      </c>
      <c r="AW75" s="13">
        <f t="shared" si="12"/>
        <v>4.9000000000000002E-2</v>
      </c>
      <c r="AX75" s="13">
        <f t="shared" si="12"/>
        <v>4.9000000000000002E-2</v>
      </c>
    </row>
    <row r="76" spans="1:50" x14ac:dyDescent="0.35">
      <c r="A76" s="1" t="s">
        <v>44</v>
      </c>
      <c r="B76" s="13">
        <f>IF(AND(B23&gt;=3,B23&lt;4,B19&gt;=1.5,B25&lt;4),0,IF(AND(B23&gt;=10,B23&lt;13,B19&gt;=1.5,B25&lt;4,B18&lt;0.25),0,IF(AND(B23&lt;3),0.054,IF(AND(B23&gt;=4,B23&lt;10,B19&gt;=1.5,B25&lt;4,B18&lt;0.25),0.269,IF(AND(B23&gt;=4,B23&lt;13,B19&gt;=1.5,B25&lt;4,B18&gt;=0.25),0.332,IF(AND(B23&gt;=13,B23&lt;33,B22&lt;0.5,B28&gt;=0.25),0.333,IF(AND(B23&gt;=3,B23&lt;13,B19&lt;1.5,B25&lt;4),0.393,IF(AND(B23&gt;=3,B23&lt;13,B25&gt;=4),0.409,IF(AND(B23&gt;=13,B23&lt;33,B22&gt;=0.5,B28&gt;=0.25,B25&gt;=2,B27&lt;1,B24&lt;7),0.44,IF(AND(B23&gt;=13,B23&lt;33,B19&gt;=4.5,B28&lt;0.25,B25&gt;=8),0.464,IF(AND(B23&gt;=43,B23&lt;68,B26&lt;10,B19&lt;72.5,B22&gt;=0.5,B20&lt;8.5,B14&lt;0.25,B16&lt;0.75,B28&gt;=20),0.464,IF(AND(B23&gt;=33,B23&lt;43,B26&lt;1,B14&lt;8),0.496,IF(AND(B23&gt;=13,B23&lt;33,B22&gt;=0.5,B28&gt;=0.25,B25&gt;=2,B27&gt;=1),0.525,IF(AND(B23&gt;=43,B26&lt;10,B20&lt;8.5,B16&gt;=0.75,B16&lt;1.5),0.539,IF(AND(B23&gt;=63,B23&lt;68,B26&lt;10,B19&gt;=40,B19&lt;72.5,B22&lt;0.5,B20&lt;8.5,B14&lt;0.25,B16&lt;0.75),0.58,IF(AND(B23&gt;=33,B23&lt;43,B26&gt;=1,B22&gt;=4.5,B14&lt;8),0.588,IF(AND(B23&gt;=68,B26&lt;10,B19&lt;72.5,B20&lt;8.5,B14&lt;0.25,B16&lt;0.75),0.607,IF(AND(B23&gt;=13,B23&lt;33,B19&gt;=4.5,B28&lt;0.25,B25&lt;8),0.64,IF(AND(B23&gt;=43,B26&lt;10,B20&lt;8.5,B16&gt;=1.5,B27&gt;=5),0.682,IF(AND(B23&gt;=13,B23&lt;33,B22&gt;=0.5,B28&gt;=0.25,B25&gt;=2,B27&lt;1,B24&gt;=7),0.685,IF(AND(B23&gt;=43,B23&lt;83,B26&gt;=10,B18&gt;=6.5),0.685,IF(AND(B23&gt;=43,B23&lt;53,B26&lt;10,B19&gt;=40,B19&lt;72.5,B22&lt;0.5,B20&lt;8.5,B14&lt;0.25,B16&lt;0.75),0.691,IF(AND(B23&gt;=43,B23&lt;68,B26&lt;10,B19&lt;72.5,B22&gt;=0.5,B20&lt;8.5,B14&lt;0.25,B16&lt;0.75,B28&lt;20),0.696,IF(AND(B23&gt;=33,B23&lt;43,B26&gt;=1,B22&lt;4.5,B14&lt;8),0.718,IF(AND(B23&gt;=43,B26&lt;10,B19&gt;=77.5,B20&lt;8.5,B14&gt;=0.25,B16&lt;0.75,B28&lt;9.5),0.728,IF(AND(B23&gt;=33,B23&lt;43,B14&gt;=8,B17&lt;3),0.793,IF(AND(B23&gt;=53,B23&lt;63,B26&lt;10,B19&gt;=40,B19&lt;72.5,B22&lt;0.5,B20&lt;8.5,B14&lt;0.25,B16&lt;0.75),0.829,IF(AND(B23&gt;=13,B23&lt;33,B22&gt;=0.5,B28&gt;=0.25,B25&lt;2),0.835,IF(AND(B23&gt;=83,B26&gt;=10,B21&gt;=55),0.835,IF(AND(B23&gt;=13,B23&lt;33,B19&lt;4.5,B28&lt;0.25),0.839,IF(AND(B23&gt;=43,B23&lt;83,B26&gt;=10,B19&lt;17.5,B18&lt;6.5),0.858,IF(AND(B23&gt;=43,B26&lt;10,B19&lt;77.5,B20&lt;8.5,B14&gt;=0.25,B16&lt;0.75,B28&lt;9.5),0.875,IF(AND(B23&gt;=43,B26&lt;10,B22&gt;=17.5,B20&gt;=8.5),0.905,IF(AND(B23&gt;=43,B26&lt;10,B20&lt;8.5,B16&gt;=1.5,B27&lt;5),0.91,IF(AND(B23&gt;=43,B26&lt;10,B22&lt;17.5,B20&gt;=8.5,B18&gt;=4),0.921,IF(AND(B23&gt;=43,B23&lt;68,B26&lt;10,B19&lt;40,B22&lt;0.5,B20&lt;8.5,B14&lt;0.25,B16&lt;0.75),0.938,IF(AND(B23&gt;=33,B23&lt;43,B14&gt;=8,B17&gt;=3),0.938,IF(AND(B23&gt;=43,B23&lt;83,B26&gt;=10,B19&gt;=17.5,B18&lt;6.5),1.045,IF(AND(B23&gt;=43,B26&lt;10,B19&gt;=72.5,B20&lt;8.5,B14&lt;0.25,B16&lt;0.75),1.049,IF(AND(B23&gt;=43,B26&lt;10,B22&lt;17.5,B20&gt;=8.5,B18&lt;4),1.083,IF(AND(B23&gt;=43,B26&lt;10,B20&lt;8.5,B14&gt;=0.25,B16&lt;0.75,B28&gt;=9.5),1.133,IF(AND(B23&gt;=83,B26&gt;=10,B22&lt;12.5,B21&lt;55),1.26,IF(AND(B23&gt;=83,B26&gt;=10,B22&gt;=12.5,B21&lt;55),1.471,"")))))))))))))))))))))))))))))))))))))))))))</f>
        <v>0</v>
      </c>
      <c r="C76" s="13">
        <f t="shared" ref="C76:AX76" si="13">IF(AND(C23&gt;=3,C23&lt;4,C19&gt;=1.5,C25&lt;4),0,IF(AND(C23&gt;=10,C23&lt;13,C19&gt;=1.5,C25&lt;4,C18&lt;0.25),0,IF(AND(C23&lt;3),0.054,IF(AND(C23&gt;=4,C23&lt;10,C19&gt;=1.5,C25&lt;4,C18&lt;0.25),0.269,IF(AND(C23&gt;=4,C23&lt;13,C19&gt;=1.5,C25&lt;4,C18&gt;=0.25),0.332,IF(AND(C23&gt;=13,C23&lt;33,C22&lt;0.5,C28&gt;=0.25),0.333,IF(AND(C23&gt;=3,C23&lt;13,C19&lt;1.5,C25&lt;4),0.393,IF(AND(C23&gt;=3,C23&lt;13,C25&gt;=4),0.409,IF(AND(C23&gt;=13,C23&lt;33,C22&gt;=0.5,C28&gt;=0.25,C25&gt;=2,C27&lt;1,C24&lt;7),0.44,IF(AND(C23&gt;=13,C23&lt;33,C19&gt;=4.5,C28&lt;0.25,C25&gt;=8),0.464,IF(AND(C23&gt;=43,C23&lt;68,C26&lt;10,C19&lt;72.5,C22&gt;=0.5,C20&lt;8.5,C14&lt;0.25,C16&lt;0.75,C28&gt;=20),0.464,IF(AND(C23&gt;=33,C23&lt;43,C26&lt;1,C14&lt;8),0.496,IF(AND(C23&gt;=13,C23&lt;33,C22&gt;=0.5,C28&gt;=0.25,C25&gt;=2,C27&gt;=1),0.525,IF(AND(C23&gt;=43,C26&lt;10,C20&lt;8.5,C16&gt;=0.75,C16&lt;1.5),0.539,IF(AND(C23&gt;=63,C23&lt;68,C26&lt;10,C19&gt;=40,C19&lt;72.5,C22&lt;0.5,C20&lt;8.5,C14&lt;0.25,C16&lt;0.75),0.58,IF(AND(C23&gt;=33,C23&lt;43,C26&gt;=1,C22&gt;=4.5,C14&lt;8),0.588,IF(AND(C23&gt;=68,C26&lt;10,C19&lt;72.5,C20&lt;8.5,C14&lt;0.25,C16&lt;0.75),0.607,IF(AND(C23&gt;=13,C23&lt;33,C19&gt;=4.5,C28&lt;0.25,C25&lt;8),0.64,IF(AND(C23&gt;=43,C26&lt;10,C20&lt;8.5,C16&gt;=1.5,C27&gt;=5),0.682,IF(AND(C23&gt;=13,C23&lt;33,C22&gt;=0.5,C28&gt;=0.25,C25&gt;=2,C27&lt;1,C24&gt;=7),0.685,IF(AND(C23&gt;=43,C23&lt;83,C26&gt;=10,C18&gt;=6.5),0.685,IF(AND(C23&gt;=43,C23&lt;53,C26&lt;10,C19&gt;=40,C19&lt;72.5,C22&lt;0.5,C20&lt;8.5,C14&lt;0.25,C16&lt;0.75),0.691,IF(AND(C23&gt;=43,C23&lt;68,C26&lt;10,C19&lt;72.5,C22&gt;=0.5,C20&lt;8.5,C14&lt;0.25,C16&lt;0.75,C28&lt;20),0.696,IF(AND(C23&gt;=33,C23&lt;43,C26&gt;=1,C22&lt;4.5,C14&lt;8),0.718,IF(AND(C23&gt;=43,C26&lt;10,C19&gt;=77.5,C20&lt;8.5,C14&gt;=0.25,C16&lt;0.75,C28&lt;9.5),0.728,IF(AND(C23&gt;=33,C23&lt;43,C14&gt;=8,C17&lt;3),0.793,IF(AND(C23&gt;=53,C23&lt;63,C26&lt;10,C19&gt;=40,C19&lt;72.5,C22&lt;0.5,C20&lt;8.5,C14&lt;0.25,C16&lt;0.75),0.829,IF(AND(C23&gt;=13,C23&lt;33,C22&gt;=0.5,C28&gt;=0.25,C25&lt;2),0.835,IF(AND(C23&gt;=83,C26&gt;=10,C21&gt;=55),0.835,IF(AND(C23&gt;=13,C23&lt;33,C19&lt;4.5,C28&lt;0.25),0.839,IF(AND(C23&gt;=43,C23&lt;83,C26&gt;=10,C19&lt;17.5,C18&lt;6.5),0.858,IF(AND(C23&gt;=43,C26&lt;10,C19&lt;77.5,C20&lt;8.5,C14&gt;=0.25,C16&lt;0.75,C28&lt;9.5),0.875,IF(AND(C23&gt;=43,C26&lt;10,C22&gt;=17.5,C20&gt;=8.5),0.905,IF(AND(C23&gt;=43,C26&lt;10,C20&lt;8.5,C16&gt;=1.5,C27&lt;5),0.91,IF(AND(C23&gt;=43,C26&lt;10,C22&lt;17.5,C20&gt;=8.5,C18&gt;=4),0.921,IF(AND(C23&gt;=43,C23&lt;68,C26&lt;10,C19&lt;40,C22&lt;0.5,C20&lt;8.5,C14&lt;0.25,C16&lt;0.75),0.938,IF(AND(C23&gt;=33,C23&lt;43,C14&gt;=8,C17&gt;=3),0.938,IF(AND(C23&gt;=43,C23&lt;83,C26&gt;=10,C19&gt;=17.5,C18&lt;6.5),1.045,IF(AND(C23&gt;=43,C26&lt;10,C19&gt;=72.5,C20&lt;8.5,C14&lt;0.25,C16&lt;0.75),1.049,IF(AND(C23&gt;=43,C26&lt;10,C22&lt;17.5,C20&gt;=8.5,C18&lt;4),1.083,IF(AND(C23&gt;=43,C26&lt;10,C20&lt;8.5,C14&gt;=0.25,C16&lt;0.75,C28&gt;=9.5),1.133,IF(AND(C23&gt;=83,C26&gt;=10,C22&lt;12.5,C21&lt;55),1.26,IF(AND(C23&gt;=83,C26&gt;=10,C22&gt;=12.5,C21&lt;55),1.471,"")))))))))))))))))))))))))))))))))))))))))))</f>
        <v>0.57999999999999996</v>
      </c>
      <c r="D76" s="13">
        <f t="shared" si="13"/>
        <v>1.0449999999999999</v>
      </c>
      <c r="E76" s="13">
        <f t="shared" si="13"/>
        <v>0.46400000000000002</v>
      </c>
      <c r="F76" s="13">
        <f t="shared" si="13"/>
        <v>1.133</v>
      </c>
      <c r="G76" s="13">
        <f t="shared" si="13"/>
        <v>0.71799999999999997</v>
      </c>
      <c r="H76" s="13">
        <f t="shared" si="13"/>
        <v>0.69599999999999995</v>
      </c>
      <c r="I76" s="13">
        <f t="shared" si="13"/>
        <v>1.0449999999999999</v>
      </c>
      <c r="J76" s="13">
        <f t="shared" si="13"/>
        <v>1.0449999999999999</v>
      </c>
      <c r="K76" s="13">
        <f t="shared" si="13"/>
        <v>5.3999999999999999E-2</v>
      </c>
      <c r="L76" s="13">
        <f t="shared" si="13"/>
        <v>5.3999999999999999E-2</v>
      </c>
      <c r="M76" s="13">
        <f t="shared" si="13"/>
        <v>5.3999999999999999E-2</v>
      </c>
      <c r="N76" s="13">
        <f t="shared" si="13"/>
        <v>5.3999999999999999E-2</v>
      </c>
      <c r="O76" s="13">
        <f t="shared" si="13"/>
        <v>5.3999999999999999E-2</v>
      </c>
      <c r="P76" s="13">
        <f t="shared" si="13"/>
        <v>5.3999999999999999E-2</v>
      </c>
      <c r="Q76" s="13">
        <f t="shared" si="13"/>
        <v>5.3999999999999999E-2</v>
      </c>
      <c r="R76" s="13">
        <f t="shared" si="13"/>
        <v>5.3999999999999999E-2</v>
      </c>
      <c r="S76" s="13">
        <f t="shared" si="13"/>
        <v>5.3999999999999999E-2</v>
      </c>
      <c r="T76" s="13">
        <f t="shared" si="13"/>
        <v>5.3999999999999999E-2</v>
      </c>
      <c r="U76" s="13">
        <f t="shared" si="13"/>
        <v>5.3999999999999999E-2</v>
      </c>
      <c r="V76" s="13">
        <f t="shared" si="13"/>
        <v>5.3999999999999999E-2</v>
      </c>
      <c r="W76" s="13">
        <f t="shared" si="13"/>
        <v>5.3999999999999999E-2</v>
      </c>
      <c r="X76" s="13">
        <f t="shared" si="13"/>
        <v>5.3999999999999999E-2</v>
      </c>
      <c r="Y76" s="13">
        <f t="shared" si="13"/>
        <v>5.3999999999999999E-2</v>
      </c>
      <c r="Z76" s="13">
        <f t="shared" si="13"/>
        <v>5.3999999999999999E-2</v>
      </c>
      <c r="AA76" s="13">
        <f t="shared" si="13"/>
        <v>5.3999999999999999E-2</v>
      </c>
      <c r="AB76" s="13">
        <f t="shared" si="13"/>
        <v>5.3999999999999999E-2</v>
      </c>
      <c r="AC76" s="13">
        <f t="shared" si="13"/>
        <v>5.3999999999999999E-2</v>
      </c>
      <c r="AD76" s="13">
        <f t="shared" si="13"/>
        <v>5.3999999999999999E-2</v>
      </c>
      <c r="AE76" s="13">
        <f t="shared" si="13"/>
        <v>5.3999999999999999E-2</v>
      </c>
      <c r="AF76" s="13">
        <f t="shared" si="13"/>
        <v>5.3999999999999999E-2</v>
      </c>
      <c r="AG76" s="13">
        <f t="shared" si="13"/>
        <v>5.3999999999999999E-2</v>
      </c>
      <c r="AH76" s="13">
        <f t="shared" si="13"/>
        <v>5.3999999999999999E-2</v>
      </c>
      <c r="AI76" s="13">
        <f t="shared" si="13"/>
        <v>5.3999999999999999E-2</v>
      </c>
      <c r="AJ76" s="13">
        <f t="shared" si="13"/>
        <v>5.3999999999999999E-2</v>
      </c>
      <c r="AK76" s="13">
        <f t="shared" si="13"/>
        <v>5.3999999999999999E-2</v>
      </c>
      <c r="AL76" s="13">
        <f t="shared" si="13"/>
        <v>5.3999999999999999E-2</v>
      </c>
      <c r="AM76" s="13">
        <f t="shared" si="13"/>
        <v>5.3999999999999999E-2</v>
      </c>
      <c r="AN76" s="13">
        <f t="shared" si="13"/>
        <v>5.3999999999999999E-2</v>
      </c>
      <c r="AO76" s="13">
        <f t="shared" si="13"/>
        <v>5.3999999999999999E-2</v>
      </c>
      <c r="AP76" s="13">
        <f t="shared" si="13"/>
        <v>5.3999999999999999E-2</v>
      </c>
      <c r="AQ76" s="13">
        <f t="shared" si="13"/>
        <v>5.3999999999999999E-2</v>
      </c>
      <c r="AR76" s="13">
        <f t="shared" si="13"/>
        <v>5.3999999999999999E-2</v>
      </c>
      <c r="AS76" s="13">
        <f t="shared" si="13"/>
        <v>5.3999999999999999E-2</v>
      </c>
      <c r="AT76" s="13">
        <f t="shared" si="13"/>
        <v>5.3999999999999999E-2</v>
      </c>
      <c r="AU76" s="13">
        <f t="shared" si="13"/>
        <v>5.3999999999999999E-2</v>
      </c>
      <c r="AV76" s="13">
        <f t="shared" si="13"/>
        <v>5.3999999999999999E-2</v>
      </c>
      <c r="AW76" s="13">
        <f t="shared" si="13"/>
        <v>5.3999999999999999E-2</v>
      </c>
      <c r="AX76" s="13">
        <f t="shared" si="13"/>
        <v>5.3999999999999999E-2</v>
      </c>
    </row>
    <row r="77" spans="1:50" x14ac:dyDescent="0.35">
      <c r="A77" s="1" t="s">
        <v>45</v>
      </c>
      <c r="B77" s="13">
        <f>IF(AND(B23&lt;18,B25&lt;5,B19&lt;5,B24&lt;2),0.083,IF(AND(B23&lt;18,B28&lt;1.5,B25&lt;5,B19&gt;=5,B24&lt;2,B17&lt;0.25),0.208,IF(AND(B23&lt;18,B25&gt;=5,B16&gt;=4),0.273,IF(AND(B23&lt;18,B25&lt;5,B21&lt;2,B24&gt;=2),0.32,IF(AND(B23&lt;18,B25&lt;5,B19&gt;=5,B24&lt;2,B17&gt;=0.25),0.376,IF(AND(B23&gt;=18,B23&lt;38,B28&lt;4.5,B21&lt;7.5,B27&lt;1,B18&lt;0.5),0.406,IF(AND(B23&lt;18,B25&gt;=6,B16&lt;4),0.411,IF(AND(B23&lt;18,B28&gt;=1.5,B25&lt;5,B19&gt;=5,B24&lt;2,B17&lt;0.25),0.464,IF(AND(B23&gt;=18,B23&lt;43,B28&gt;=4.5,B28&lt;12.5,B24&gt;=9),0.464,IF(AND(B23&gt;=43,B28&lt;12.5,B26&lt;14,B25&gt;=11,B20&lt;9,B14&gt;=6.5),0.464,IF(AND(B23&lt;18,B25&lt;5,B21&gt;=2,B24&gt;=2),0.48,IF(AND(B23&lt;18,B25&gt;=5,B25&lt;6,B16&lt;2),0.492,IF(AND(B23&gt;=43,B28&lt;12.5,B26&lt;14,B20&lt;9,B19&lt;73,B21&gt;=2.5,B21&lt;4.5,B14&lt;6.5),0.502,IF(AND(B23&gt;=18,B23&lt;38,B28&lt;4.5,B21&lt;7.5,B27&lt;1,B18&gt;=0.5),0.516,IF(AND(B23&gt;=18,B23&lt;33,B28&gt;=4.5,B28&lt;12.5,B26&lt;8,B24&lt;9),0.583,IF(AND(B23&gt;=43,B28&lt;12.5,B26&lt;2,B20&lt;9,B19&gt;=63,B19&lt;73,B21&lt;2.5,B14&lt;6.5),0.586,IF(AND(B23&gt;=38,B23&lt;43,B28&lt;4.5,B21&lt;7.5,B27&lt;1),0.593,IF(AND(B23&gt;=18,B23&lt;43,B28&lt;4.5,B19&gt;=7,B21&gt;=7.5,B27&lt;1),0.602,IF(AND(B23&gt;=43,B28&lt;12.5,B26&lt;14,B25&gt;=4,B20&lt;9,B19&lt;73,B21&gt;=4.5,B14&lt;6.5,B18&gt;=2),0.637,IF(AND(B23&gt;=43,B28&lt;12.5,B26&lt;2,B20&lt;9,B19&lt;63,B21&lt;2.5,B14&gt;=1,B14&lt;6.5),0.668,IF(AND(B23&gt;=33,B23&lt;43,B28&gt;=4.5,B28&lt;12.5,B26&lt;8,B24&lt;9),0.695,IF(AND(B23&gt;=18,B23&lt;43,B28&lt;4.5,B27&gt;=1),0.714,IF(AND(B23&lt;18,B25&gt;=5,B25&lt;6,B16&gt;=2,B16&lt;4),0.755,IF(AND(B23&gt;=43,B28&lt;12.5,B26&lt;14,B25&gt;=4,B20&lt;9,B19&lt;73,B21&gt;=4.5,B14&lt;0.75,B18&lt;2),0.761,IF(AND(B23&gt;=18,B23&lt;43,B28&gt;=4.5,B28&lt;12.5,B26&gt;=8,B24&lt;9),0.785,IF(AND(B23&gt;=43,B28&lt;12.5,B26&lt;14,B20&lt;9,B19&gt;=73,B14&gt;=0.75,B14&lt;6.5),0.785,IF(AND(B23&gt;=43,B28&lt;12.5,B26&lt;2,B20&lt;9,B19&lt;63,B21&lt;2.5,B14&lt;1),0.799,IF(AND(B23&gt;=43,B23&lt;95,B26&lt;14,B20&gt;=9,B27&gt;=1),0.806,IF(AND(B23&gt;=18,B23&lt;43,B28&lt;4.5,B19&lt;7,B21&gt;=7.5,B27&lt;1),0.835,IF(AND(B23&gt;=18,B23&lt;43,B28&gt;=12.5),0.837,IF(AND(B23&gt;=43,B28&lt;12.5,B26&gt;=2,B26&lt;14,B20&lt;9,B19&lt;73,B21&lt;2.5,B14&lt;6.5),0.84,IF(AND(B23&gt;=43,B23&lt;95,B26&lt;14,B20&gt;=9,B24&gt;=8,B27&lt;1),0.859,IF(AND(B23&gt;=43,B26&gt;=14,B25&lt;5,B24&lt;2),0.87,IF(AND(B23&gt;=53,B28&lt;12.5,B26&lt;14,B25&lt;11,B20&lt;9,B14&gt;=6.5),0.893,IF(AND(B23&gt;=43,B28&lt;12.5,B26&lt;14,B25&gt;=4,B20&lt;9,B19&lt;73,B21&gt;=4.5,B14&gt;=0.75,B14&lt;6.5,B18&lt;2),0.908,IF(AND(B23&gt;=43,B28&lt;12.5,B26&lt;14,B20&lt;9,B19&gt;=73,B14&lt;0.75),0.963,IF(AND(B23&gt;=43,B28&lt;12.5,B26&lt;14,B25&lt;4,B20&lt;9,B19&lt;73,B21&gt;=4.5,B14&lt;6.5),0.969,IF(AND(B23&gt;=43,B23&lt;53,B28&lt;12.5,B26&lt;14,B25&lt;11,B20&lt;9,B14&gt;=6.5),1.023,IF(AND(B23&gt;=43,B23&lt;95,B26&lt;14,B20&gt;=9,B24&lt;8,B27&lt;1),1.027,IF(AND(B23&gt;=43,B26&gt;=14,B25&lt;5,B24&gt;=2),1.079,IF(AND(B23&gt;=43,B28&gt;=12.5,B26&lt;14,B20&lt;9),1.112,IF(AND(B23&gt;=43,B26&gt;=14,B25&gt;=5,B16&lt;2),1.216,IF(AND(B23&gt;=95,B26&lt;14,B20&gt;=9),1.27,IF(AND(B23&gt;=43,B26&gt;=14,B25&gt;=5,B16&gt;=2,B16&lt;4.5),1.309,IF(AND(B23&gt;=43,B26&gt;=14,B25&gt;=5,B16&gt;=4.5),1.571,"")))))))))))))))))))))))))))))))))))))))))))))</f>
        <v>0.20799999999999999</v>
      </c>
      <c r="C77" s="13">
        <f t="shared" ref="C77:AX77" si="14">IF(AND(C23&lt;18,C25&lt;5,C19&lt;5,C24&lt;2),0.083,IF(AND(C23&lt;18,C28&lt;1.5,C25&lt;5,C19&gt;=5,C24&lt;2,C17&lt;0.25),0.208,IF(AND(C23&lt;18,C25&gt;=5,C16&gt;=4),0.273,IF(AND(C23&lt;18,C25&lt;5,C21&lt;2,C24&gt;=2),0.32,IF(AND(C23&lt;18,C25&lt;5,C19&gt;=5,C24&lt;2,C17&gt;=0.25),0.376,IF(AND(C23&gt;=18,C23&lt;38,C28&lt;4.5,C21&lt;7.5,C27&lt;1,C18&lt;0.5),0.406,IF(AND(C23&lt;18,C25&gt;=6,C16&lt;4),0.411,IF(AND(C23&lt;18,C28&gt;=1.5,C25&lt;5,C19&gt;=5,C24&lt;2,C17&lt;0.25),0.464,IF(AND(C23&gt;=18,C23&lt;43,C28&gt;=4.5,C28&lt;12.5,C24&gt;=9),0.464,IF(AND(C23&gt;=43,C28&lt;12.5,C26&lt;14,C25&gt;=11,C20&lt;9,C14&gt;=6.5),0.464,IF(AND(C23&lt;18,C25&lt;5,C21&gt;=2,C24&gt;=2),0.48,IF(AND(C23&lt;18,C25&gt;=5,C25&lt;6,C16&lt;2),0.492,IF(AND(C23&gt;=43,C28&lt;12.5,C26&lt;14,C20&lt;9,C19&lt;73,C21&gt;=2.5,C21&lt;4.5,C14&lt;6.5),0.502,IF(AND(C23&gt;=18,C23&lt;38,C28&lt;4.5,C21&lt;7.5,C27&lt;1,C18&gt;=0.5),0.516,IF(AND(C23&gt;=18,C23&lt;33,C28&gt;=4.5,C28&lt;12.5,C26&lt;8,C24&lt;9),0.583,IF(AND(C23&gt;=43,C28&lt;12.5,C26&lt;2,C20&lt;9,C19&gt;=63,C19&lt;73,C21&lt;2.5,C14&lt;6.5),0.586,IF(AND(C23&gt;=38,C23&lt;43,C28&lt;4.5,C21&lt;7.5,C27&lt;1),0.593,IF(AND(C23&gt;=18,C23&lt;43,C28&lt;4.5,C19&gt;=7,C21&gt;=7.5,C27&lt;1),0.602,IF(AND(C23&gt;=43,C28&lt;12.5,C26&lt;14,C25&gt;=4,C20&lt;9,C19&lt;73,C21&gt;=4.5,C14&lt;6.5,C18&gt;=2),0.637,IF(AND(C23&gt;=43,C28&lt;12.5,C26&lt;2,C20&lt;9,C19&lt;63,C21&lt;2.5,C14&gt;=1,C14&lt;6.5),0.668,IF(AND(C23&gt;=33,C23&lt;43,C28&gt;=4.5,C28&lt;12.5,C26&lt;8,C24&lt;9),0.695,IF(AND(C23&gt;=18,C23&lt;43,C28&lt;4.5,C27&gt;=1),0.714,IF(AND(C23&lt;18,C25&gt;=5,C25&lt;6,C16&gt;=2,C16&lt;4),0.755,IF(AND(C23&gt;=43,C28&lt;12.5,C26&lt;14,C25&gt;=4,C20&lt;9,C19&lt;73,C21&gt;=4.5,C14&lt;0.75,C18&lt;2),0.761,IF(AND(C23&gt;=18,C23&lt;43,C28&gt;=4.5,C28&lt;12.5,C26&gt;=8,C24&lt;9),0.785,IF(AND(C23&gt;=43,C28&lt;12.5,C26&lt;14,C20&lt;9,C19&gt;=73,C14&gt;=0.75,C14&lt;6.5),0.785,IF(AND(C23&gt;=43,C28&lt;12.5,C26&lt;2,C20&lt;9,C19&lt;63,C21&lt;2.5,C14&lt;1),0.799,IF(AND(C23&gt;=43,C23&lt;95,C26&lt;14,C20&gt;=9,C27&gt;=1),0.806,IF(AND(C23&gt;=18,C23&lt;43,C28&lt;4.5,C19&lt;7,C21&gt;=7.5,C27&lt;1),0.835,IF(AND(C23&gt;=18,C23&lt;43,C28&gt;=12.5),0.837,IF(AND(C23&gt;=43,C28&lt;12.5,C26&gt;=2,C26&lt;14,C20&lt;9,C19&lt;73,C21&lt;2.5,C14&lt;6.5),0.84,IF(AND(C23&gt;=43,C23&lt;95,C26&lt;14,C20&gt;=9,C24&gt;=8,C27&lt;1),0.859,IF(AND(C23&gt;=43,C26&gt;=14,C25&lt;5,C24&lt;2),0.87,IF(AND(C23&gt;=53,C28&lt;12.5,C26&lt;14,C25&lt;11,C20&lt;9,C14&gt;=6.5),0.893,IF(AND(C23&gt;=43,C28&lt;12.5,C26&lt;14,C25&gt;=4,C20&lt;9,C19&lt;73,C21&gt;=4.5,C14&gt;=0.75,C14&lt;6.5,C18&lt;2),0.908,IF(AND(C23&gt;=43,C28&lt;12.5,C26&lt;14,C20&lt;9,C19&gt;=73,C14&lt;0.75),0.963,IF(AND(C23&gt;=43,C28&lt;12.5,C26&lt;14,C25&lt;4,C20&lt;9,C19&lt;73,C21&gt;=4.5,C14&lt;6.5),0.969,IF(AND(C23&gt;=43,C23&lt;53,C28&lt;12.5,C26&lt;14,C25&lt;11,C20&lt;9,C14&gt;=6.5),1.023,IF(AND(C23&gt;=43,C23&lt;95,C26&lt;14,C20&gt;=9,C24&lt;8,C27&lt;1),1.027,IF(AND(C23&gt;=43,C26&gt;=14,C25&lt;5,C24&gt;=2),1.079,IF(AND(C23&gt;=43,C28&gt;=12.5,C26&lt;14,C20&lt;9),1.112,IF(AND(C23&gt;=43,C26&gt;=14,C25&gt;=5,C16&lt;2),1.216,IF(AND(C23&gt;=95,C26&lt;14,C20&gt;=9),1.27,IF(AND(C23&gt;=43,C26&gt;=14,C25&gt;=5,C16&gt;=2,C16&lt;4.5),1.309,IF(AND(C23&gt;=43,C26&gt;=14,C25&gt;=5,C16&gt;=4.5),1.571,"")))))))))))))))))))))))))))))))))))))))))))))</f>
        <v>0.58599999999999997</v>
      </c>
      <c r="D77" s="13">
        <f t="shared" si="14"/>
        <v>1.079</v>
      </c>
      <c r="E77" s="13">
        <f t="shared" si="14"/>
        <v>1.1120000000000001</v>
      </c>
      <c r="F77" s="13">
        <f t="shared" si="14"/>
        <v>1.1120000000000001</v>
      </c>
      <c r="G77" s="13">
        <f t="shared" si="14"/>
        <v>0.83699999999999997</v>
      </c>
      <c r="H77" s="13">
        <f t="shared" si="14"/>
        <v>0.63700000000000001</v>
      </c>
      <c r="I77" s="13">
        <f t="shared" si="14"/>
        <v>1.079</v>
      </c>
      <c r="J77" s="13">
        <f t="shared" si="14"/>
        <v>0.87</v>
      </c>
      <c r="K77" s="13">
        <f t="shared" si="14"/>
        <v>8.3000000000000004E-2</v>
      </c>
      <c r="L77" s="13">
        <f t="shared" si="14"/>
        <v>8.3000000000000004E-2</v>
      </c>
      <c r="M77" s="13">
        <f t="shared" si="14"/>
        <v>8.3000000000000004E-2</v>
      </c>
      <c r="N77" s="13">
        <f t="shared" si="14"/>
        <v>8.3000000000000004E-2</v>
      </c>
      <c r="O77" s="13">
        <f t="shared" si="14"/>
        <v>8.3000000000000004E-2</v>
      </c>
      <c r="P77" s="13">
        <f t="shared" si="14"/>
        <v>8.3000000000000004E-2</v>
      </c>
      <c r="Q77" s="13">
        <f t="shared" si="14"/>
        <v>8.3000000000000004E-2</v>
      </c>
      <c r="R77" s="13">
        <f t="shared" si="14"/>
        <v>8.3000000000000004E-2</v>
      </c>
      <c r="S77" s="13">
        <f t="shared" si="14"/>
        <v>8.3000000000000004E-2</v>
      </c>
      <c r="T77" s="13">
        <f t="shared" si="14"/>
        <v>8.3000000000000004E-2</v>
      </c>
      <c r="U77" s="13">
        <f t="shared" si="14"/>
        <v>8.3000000000000004E-2</v>
      </c>
      <c r="V77" s="13">
        <f t="shared" si="14"/>
        <v>8.3000000000000004E-2</v>
      </c>
      <c r="W77" s="13">
        <f t="shared" si="14"/>
        <v>8.3000000000000004E-2</v>
      </c>
      <c r="X77" s="13">
        <f t="shared" si="14"/>
        <v>8.3000000000000004E-2</v>
      </c>
      <c r="Y77" s="13">
        <f t="shared" si="14"/>
        <v>8.3000000000000004E-2</v>
      </c>
      <c r="Z77" s="13">
        <f t="shared" si="14"/>
        <v>8.3000000000000004E-2</v>
      </c>
      <c r="AA77" s="13">
        <f t="shared" si="14"/>
        <v>8.3000000000000004E-2</v>
      </c>
      <c r="AB77" s="13">
        <f t="shared" si="14"/>
        <v>8.3000000000000004E-2</v>
      </c>
      <c r="AC77" s="13">
        <f t="shared" si="14"/>
        <v>8.3000000000000004E-2</v>
      </c>
      <c r="AD77" s="13">
        <f t="shared" si="14"/>
        <v>8.3000000000000004E-2</v>
      </c>
      <c r="AE77" s="13">
        <f t="shared" si="14"/>
        <v>8.3000000000000004E-2</v>
      </c>
      <c r="AF77" s="13">
        <f t="shared" si="14"/>
        <v>8.3000000000000004E-2</v>
      </c>
      <c r="AG77" s="13">
        <f t="shared" si="14"/>
        <v>8.3000000000000004E-2</v>
      </c>
      <c r="AH77" s="13">
        <f t="shared" si="14"/>
        <v>8.3000000000000004E-2</v>
      </c>
      <c r="AI77" s="13">
        <f t="shared" si="14"/>
        <v>8.3000000000000004E-2</v>
      </c>
      <c r="AJ77" s="13">
        <f t="shared" si="14"/>
        <v>8.3000000000000004E-2</v>
      </c>
      <c r="AK77" s="13">
        <f t="shared" si="14"/>
        <v>8.3000000000000004E-2</v>
      </c>
      <c r="AL77" s="13">
        <f t="shared" si="14"/>
        <v>8.3000000000000004E-2</v>
      </c>
      <c r="AM77" s="13">
        <f t="shared" si="14"/>
        <v>8.3000000000000004E-2</v>
      </c>
      <c r="AN77" s="13">
        <f t="shared" si="14"/>
        <v>8.3000000000000004E-2</v>
      </c>
      <c r="AO77" s="13">
        <f t="shared" si="14"/>
        <v>8.3000000000000004E-2</v>
      </c>
      <c r="AP77" s="13">
        <f t="shared" si="14"/>
        <v>8.3000000000000004E-2</v>
      </c>
      <c r="AQ77" s="13">
        <f t="shared" si="14"/>
        <v>8.3000000000000004E-2</v>
      </c>
      <c r="AR77" s="13">
        <f t="shared" si="14"/>
        <v>8.3000000000000004E-2</v>
      </c>
      <c r="AS77" s="13">
        <f t="shared" si="14"/>
        <v>8.3000000000000004E-2</v>
      </c>
      <c r="AT77" s="13">
        <f t="shared" si="14"/>
        <v>8.3000000000000004E-2</v>
      </c>
      <c r="AU77" s="13">
        <f t="shared" si="14"/>
        <v>8.3000000000000004E-2</v>
      </c>
      <c r="AV77" s="13">
        <f t="shared" si="14"/>
        <v>8.3000000000000004E-2</v>
      </c>
      <c r="AW77" s="13">
        <f t="shared" si="14"/>
        <v>8.3000000000000004E-2</v>
      </c>
      <c r="AX77" s="13">
        <f t="shared" si="14"/>
        <v>8.3000000000000004E-2</v>
      </c>
    </row>
    <row r="78" spans="1:50" x14ac:dyDescent="0.35">
      <c r="A78" s="1" t="s">
        <v>46</v>
      </c>
      <c r="B78" s="13">
        <f>IF(AND(B23&lt;3),0.018,IF(AND(B23&gt;=3,B23&lt;13,B25&lt;2,B19&lt;7),0.165,IF(AND(B23&gt;=13,B23&lt;33,B26&lt;1),0.319,IF(AND(B23&gt;=3,B23&lt;13,B28&gt;=0.5,B25&gt;=2),0.324,IF(AND(B23&gt;=3,B23&lt;13,B28&lt;0.5,B25&gt;=2,B26&lt;4),0.398,IF(AND(B23&gt;=13,B23&lt;33,B25&gt;=3,B21&lt;6.5,B24&lt;2,B26&gt;=1),0.401,IF(AND(B23&gt;=33,B23&lt;43,B28&lt;1.5,B14&gt;=3.5),0.408,IF(AND(B23&gt;=3,B23&lt;13,B25&lt;2,B19&gt;=7),0.464,IF(AND(B23&gt;=33,B23&lt;43,B28&gt;=1.5,B28&lt;2.5,B21&gt;=2),0.464,IF(AND(B23&gt;=13,B23&lt;33,B25&gt;=3,B24&gt;=2,B26&gt;=1,B18&gt;=1.5),0.473,IF(AND(B23&gt;=48,B23&lt;95,B28&gt;=3.5,B25&gt;=14,B24&gt;=1),0.58,IF(AND(B23&gt;=3,B23&lt;13,B28&lt;0.5,B25&gt;=2,B26&gt;=4),0.595,IF(AND(B23&gt;=43,B23&lt;95,B28&gt;=6,B24&lt;1,B17&lt;0.5),0.596,IF(AND(B23&gt;=13,B23&lt;33,B25&gt;=3,B24&gt;=2,B26&gt;=1,B18&lt;1.5),0.601,IF(AND(B23&gt;=13,B23&lt;33,B25&lt;3,B26&gt;=1,B19&gt;=3,B19&lt;20),0.61,IF(AND(B23&gt;=43,B23&lt;95,B28&lt;3.5,B14&gt;=0.25,B16&lt;0.25),0.612,IF(AND(B23&gt;=33,B23&lt;43,B28&lt;1.5,B14&lt;3.5),0.623,IF(AND(B23&gt;=43,B23&lt;95,B28&lt;3.5,B21&lt;6.5,B26&gt;=2,B26&lt;3,B14&lt;0.25,B16&lt;2),0.643,IF(AND(B23&gt;=43,B23&lt;48,B28&gt;=3.5,B21&lt;8.5,B24&gt;=1),0.657,IF(AND(B23&gt;=33,B23&lt;43,B28&gt;=2.5,B21&gt;=2),0.704,IF(AND(B23&gt;=43,B23&lt;95,B28&lt;3.5,B14&gt;=0.25,B16&gt;=0.25,B16&lt;2),0.744,IF(AND(B23&gt;=13,B23&lt;33,B25&gt;=3,B21&gt;=6.5,B24&lt;2,B26&gt;=1),0.76,IF(AND(B23&gt;=43,B23&lt;95,B28&lt;3.5,B21&lt;6.5,B26&gt;=3,B14&lt;0.25,B16&lt;2),0.802,IF(AND(B23&gt;=33,B23&lt;43,B28&gt;=1.5,B21&lt;2),0.814,IF(AND(B23&gt;=43,B23&lt;95,B28&gt;=6,B24&lt;1,B17&gt;=0.5),0.826,IF(AND(B23&gt;=13,B23&lt;33,B25&lt;3,B26&gt;=1,B19&gt;=20),0.835,IF(AND(B23&gt;=43,B23&lt;95,B28&lt;3.5,B16&gt;=2,B18&lt;1.5),0.849,IF(AND(B23&gt;=13,B23&lt;33,B25&lt;3,B26&gt;=1,B19&lt;3),0.854,IF(AND(B23&gt;=43,B23&lt;95,B28&lt;3.5,B21&lt;6.5,B26&lt;2,B14&lt;0.25,B16&lt;2),0.883,IF(AND(B23&gt;=43,B23&lt;48,B28&gt;=3.5,B21&gt;=8.5,B24&gt;=1,B14&gt;=2.55),0.909,IF(AND(B23&gt;=43,B23&lt;95,B28&lt;3.5,B21&gt;=6.5,B14&lt;0.25,B16&lt;2),0.939,IF(AND(B23&gt;=43,B23&lt;95,B28&gt;=3.5,B28&lt;6,B24&lt;1),0.952,IF(AND(B23&gt;=48,B23&lt;95,B28&gt;=3.5,B25&lt;14,B21&lt;17.5,B24&gt;=1,B19&lt;13),0.959,IF(AND(B23&gt;=43,B23&lt;95,B28&lt;3.5,B16&gt;=2,B18&gt;=1.5),1.002,IF(AND(B23&gt;=48,B23&lt;95,B28&gt;=3.5,B25&lt;14,B21&lt;17.5,B24&gt;=1,B19&gt;=13),1.058,IF(AND(B23&gt;=43,B23&lt;48,B28&gt;=3.5,B21&gt;=8.5,B24&gt;=1,B14&lt;2.55),1.107,IF(AND(B23&gt;=48,B23&lt;95,B28&gt;=3.5,B25&lt;14,B21&gt;=22,B24&gt;=1),1.114,IF(AND(B23&gt;=95,B14&lt;7.5),1.178,IF(AND(B23&gt;=95,B14&gt;=17.5),1.295,IF(AND(B23&gt;=48,B23&lt;95,B28&gt;=3.5,B25&lt;14,B21&gt;=17.5,B21&lt;22,B24&gt;=1),1.372,IF(AND(B23&gt;=95,B14&gt;=7.5,B14&lt;17.5),1.458,"")))))))))))))))))))))))))))))))))))))))))</f>
        <v>0.32400000000000001</v>
      </c>
      <c r="C78" s="13">
        <f t="shared" ref="C78:AX78" si="15">IF(AND(C23&lt;3),0.018,IF(AND(C23&gt;=3,C23&lt;13,C25&lt;2,C19&lt;7),0.165,IF(AND(C23&gt;=13,C23&lt;33,C26&lt;1),0.319,IF(AND(C23&gt;=3,C23&lt;13,C28&gt;=0.5,C25&gt;=2),0.324,IF(AND(C23&gt;=3,C23&lt;13,C28&lt;0.5,C25&gt;=2,C26&lt;4),0.398,IF(AND(C23&gt;=13,C23&lt;33,C25&gt;=3,C21&lt;6.5,C24&lt;2,C26&gt;=1),0.401,IF(AND(C23&gt;=33,C23&lt;43,C28&lt;1.5,C14&gt;=3.5),0.408,IF(AND(C23&gt;=3,C23&lt;13,C25&lt;2,C19&gt;=7),0.464,IF(AND(C23&gt;=33,C23&lt;43,C28&gt;=1.5,C28&lt;2.5,C21&gt;=2),0.464,IF(AND(C23&gt;=13,C23&lt;33,C25&gt;=3,C24&gt;=2,C26&gt;=1,C18&gt;=1.5),0.473,IF(AND(C23&gt;=48,C23&lt;95,C28&gt;=3.5,C25&gt;=14,C24&gt;=1),0.58,IF(AND(C23&gt;=3,C23&lt;13,C28&lt;0.5,C25&gt;=2,C26&gt;=4),0.595,IF(AND(C23&gt;=43,C23&lt;95,C28&gt;=6,C24&lt;1,C17&lt;0.5),0.596,IF(AND(C23&gt;=13,C23&lt;33,C25&gt;=3,C24&gt;=2,C26&gt;=1,C18&lt;1.5),0.601,IF(AND(C23&gt;=13,C23&lt;33,C25&lt;3,C26&gt;=1,C19&gt;=3,C19&lt;20),0.61,IF(AND(C23&gt;=43,C23&lt;95,C28&lt;3.5,C14&gt;=0.25,C16&lt;0.25),0.612,IF(AND(C23&gt;=33,C23&lt;43,C28&lt;1.5,C14&lt;3.5),0.623,IF(AND(C23&gt;=43,C23&lt;95,C28&lt;3.5,C21&lt;6.5,C26&gt;=2,C26&lt;3,C14&lt;0.25,C16&lt;2),0.643,IF(AND(C23&gt;=43,C23&lt;48,C28&gt;=3.5,C21&lt;8.5,C24&gt;=1),0.657,IF(AND(C23&gt;=33,C23&lt;43,C28&gt;=2.5,C21&gt;=2),0.704,IF(AND(C23&gt;=43,C23&lt;95,C28&lt;3.5,C14&gt;=0.25,C16&gt;=0.25,C16&lt;2),0.744,IF(AND(C23&gt;=13,C23&lt;33,C25&gt;=3,C21&gt;=6.5,C24&lt;2,C26&gt;=1),0.76,IF(AND(C23&gt;=43,C23&lt;95,C28&lt;3.5,C21&lt;6.5,C26&gt;=3,C14&lt;0.25,C16&lt;2),0.802,IF(AND(C23&gt;=33,C23&lt;43,C28&gt;=1.5,C21&lt;2),0.814,IF(AND(C23&gt;=43,C23&lt;95,C28&gt;=6,C24&lt;1,C17&gt;=0.5),0.826,IF(AND(C23&gt;=13,C23&lt;33,C25&lt;3,C26&gt;=1,C19&gt;=20),0.835,IF(AND(C23&gt;=43,C23&lt;95,C28&lt;3.5,C16&gt;=2,C18&lt;1.5),0.849,IF(AND(C23&gt;=13,C23&lt;33,C25&lt;3,C26&gt;=1,C19&lt;3),0.854,IF(AND(C23&gt;=43,C23&lt;95,C28&lt;3.5,C21&lt;6.5,C26&lt;2,C14&lt;0.25,C16&lt;2),0.883,IF(AND(C23&gt;=43,C23&lt;48,C28&gt;=3.5,C21&gt;=8.5,C24&gt;=1,C14&gt;=2.55),0.909,IF(AND(C23&gt;=43,C23&lt;95,C28&lt;3.5,C21&gt;=6.5,C14&lt;0.25,C16&lt;2),0.939,IF(AND(C23&gt;=43,C23&lt;95,C28&gt;=3.5,C28&lt;6,C24&lt;1),0.952,IF(AND(C23&gt;=48,C23&lt;95,C28&gt;=3.5,C25&lt;14,C21&lt;17.5,C24&gt;=1,C19&lt;13),0.959,IF(AND(C23&gt;=43,C23&lt;95,C28&lt;3.5,C16&gt;=2,C18&gt;=1.5),1.002,IF(AND(C23&gt;=48,C23&lt;95,C28&gt;=3.5,C25&lt;14,C21&lt;17.5,C24&gt;=1,C19&gt;=13),1.058,IF(AND(C23&gt;=43,C23&lt;48,C28&gt;=3.5,C21&gt;=8.5,C24&gt;=1,C14&lt;2.55),1.107,IF(AND(C23&gt;=48,C23&lt;95,C28&gt;=3.5,C25&lt;14,C21&gt;=22,C24&gt;=1),1.114,IF(AND(C23&gt;=95,C14&lt;7.5),1.178,IF(AND(C23&gt;=95,C14&gt;=17.5),1.295,IF(AND(C23&gt;=48,C23&lt;95,C28&gt;=3.5,C25&lt;14,C21&gt;=17.5,C21&lt;22,C24&gt;=1),1.372,IF(AND(C23&gt;=95,C14&gt;=7.5,C14&lt;17.5),1.458,"")))))))))))))))))))))))))))))))))))))))))</f>
        <v>0.88300000000000001</v>
      </c>
      <c r="D78" s="13">
        <f t="shared" si="15"/>
        <v>1.107</v>
      </c>
      <c r="E78" s="13">
        <f t="shared" si="15"/>
        <v>0.59599999999999997</v>
      </c>
      <c r="F78" s="13">
        <f t="shared" si="15"/>
        <v>1.0580000000000001</v>
      </c>
      <c r="G78" s="13">
        <f t="shared" si="15"/>
        <v>0.70399999999999996</v>
      </c>
      <c r="H78" s="13">
        <f t="shared" si="15"/>
        <v>0.82599999999999996</v>
      </c>
      <c r="I78" s="13">
        <f t="shared" si="15"/>
        <v>1.0580000000000001</v>
      </c>
      <c r="J78" s="13">
        <f t="shared" si="15"/>
        <v>1.0580000000000001</v>
      </c>
      <c r="K78" s="13">
        <f t="shared" si="15"/>
        <v>1.7999999999999999E-2</v>
      </c>
      <c r="L78" s="13">
        <f t="shared" si="15"/>
        <v>1.7999999999999999E-2</v>
      </c>
      <c r="M78" s="13">
        <f t="shared" si="15"/>
        <v>1.7999999999999999E-2</v>
      </c>
      <c r="N78" s="13">
        <f t="shared" si="15"/>
        <v>1.7999999999999999E-2</v>
      </c>
      <c r="O78" s="13">
        <f t="shared" si="15"/>
        <v>1.7999999999999999E-2</v>
      </c>
      <c r="P78" s="13">
        <f t="shared" si="15"/>
        <v>1.7999999999999999E-2</v>
      </c>
      <c r="Q78" s="13">
        <f t="shared" si="15"/>
        <v>1.7999999999999999E-2</v>
      </c>
      <c r="R78" s="13">
        <f t="shared" si="15"/>
        <v>1.7999999999999999E-2</v>
      </c>
      <c r="S78" s="13">
        <f t="shared" si="15"/>
        <v>1.7999999999999999E-2</v>
      </c>
      <c r="T78" s="13">
        <f t="shared" si="15"/>
        <v>1.7999999999999999E-2</v>
      </c>
      <c r="U78" s="13">
        <f t="shared" si="15"/>
        <v>1.7999999999999999E-2</v>
      </c>
      <c r="V78" s="13">
        <f t="shared" si="15"/>
        <v>1.7999999999999999E-2</v>
      </c>
      <c r="W78" s="13">
        <f t="shared" si="15"/>
        <v>1.7999999999999999E-2</v>
      </c>
      <c r="X78" s="13">
        <f t="shared" si="15"/>
        <v>1.7999999999999999E-2</v>
      </c>
      <c r="Y78" s="13">
        <f t="shared" si="15"/>
        <v>1.7999999999999999E-2</v>
      </c>
      <c r="Z78" s="13">
        <f t="shared" si="15"/>
        <v>1.7999999999999999E-2</v>
      </c>
      <c r="AA78" s="13">
        <f t="shared" si="15"/>
        <v>1.7999999999999999E-2</v>
      </c>
      <c r="AB78" s="13">
        <f t="shared" si="15"/>
        <v>1.7999999999999999E-2</v>
      </c>
      <c r="AC78" s="13">
        <f t="shared" si="15"/>
        <v>1.7999999999999999E-2</v>
      </c>
      <c r="AD78" s="13">
        <f t="shared" si="15"/>
        <v>1.7999999999999999E-2</v>
      </c>
      <c r="AE78" s="13">
        <f t="shared" si="15"/>
        <v>1.7999999999999999E-2</v>
      </c>
      <c r="AF78" s="13">
        <f t="shared" si="15"/>
        <v>1.7999999999999999E-2</v>
      </c>
      <c r="AG78" s="13">
        <f t="shared" si="15"/>
        <v>1.7999999999999999E-2</v>
      </c>
      <c r="AH78" s="13">
        <f t="shared" si="15"/>
        <v>1.7999999999999999E-2</v>
      </c>
      <c r="AI78" s="13">
        <f t="shared" si="15"/>
        <v>1.7999999999999999E-2</v>
      </c>
      <c r="AJ78" s="13">
        <f t="shared" si="15"/>
        <v>1.7999999999999999E-2</v>
      </c>
      <c r="AK78" s="13">
        <f t="shared" si="15"/>
        <v>1.7999999999999999E-2</v>
      </c>
      <c r="AL78" s="13">
        <f t="shared" si="15"/>
        <v>1.7999999999999999E-2</v>
      </c>
      <c r="AM78" s="13">
        <f t="shared" si="15"/>
        <v>1.7999999999999999E-2</v>
      </c>
      <c r="AN78" s="13">
        <f t="shared" si="15"/>
        <v>1.7999999999999999E-2</v>
      </c>
      <c r="AO78" s="13">
        <f t="shared" si="15"/>
        <v>1.7999999999999999E-2</v>
      </c>
      <c r="AP78" s="13">
        <f t="shared" si="15"/>
        <v>1.7999999999999999E-2</v>
      </c>
      <c r="AQ78" s="13">
        <f t="shared" si="15"/>
        <v>1.7999999999999999E-2</v>
      </c>
      <c r="AR78" s="13">
        <f t="shared" si="15"/>
        <v>1.7999999999999999E-2</v>
      </c>
      <c r="AS78" s="13">
        <f t="shared" si="15"/>
        <v>1.7999999999999999E-2</v>
      </c>
      <c r="AT78" s="13">
        <f t="shared" si="15"/>
        <v>1.7999999999999999E-2</v>
      </c>
      <c r="AU78" s="13">
        <f t="shared" si="15"/>
        <v>1.7999999999999999E-2</v>
      </c>
      <c r="AV78" s="13">
        <f t="shared" si="15"/>
        <v>1.7999999999999999E-2</v>
      </c>
      <c r="AW78" s="13">
        <f t="shared" si="15"/>
        <v>1.7999999999999999E-2</v>
      </c>
      <c r="AX78" s="13">
        <f t="shared" si="15"/>
        <v>1.7999999999999999E-2</v>
      </c>
    </row>
    <row r="79" spans="1:50" x14ac:dyDescent="0.35">
      <c r="A79" s="1" t="s">
        <v>47</v>
      </c>
      <c r="B79" s="13">
        <f>IF(AND(B23&gt;=13,B23&lt;28,B24&lt;1,B25&gt;=6,B22&lt;6.5,B26&gt;=6),0,IF(AND(B23&lt;13,B19&lt;0.5),0.056,IF(AND(B23&lt;13,B21&lt;0.5,B19&gt;=6),0.099,IF(AND(B23&lt;13,B25&lt;2,B19&gt;=0.5,B19&lt;6),0.212,IF(AND(B23&lt;13,B21&gt;=0.5,B19&gt;=6),0.26,IF(AND(B23&lt;13,B25&gt;=2,B20&gt;=0.25,B22&lt;0.5,B19&gt;=0.5,B19&lt;6),0.285,IF(AND(B23&gt;=13,B23&lt;28,B24&lt;1,B25&lt;6,B22&lt;6.5,B26&gt;=6),0.308,IF(AND(B23&gt;=28,B23&lt;43,B28&lt;4.5,B24&lt;8,B20&lt;27.5,B19&lt;4,B26&gt;=1),0.369,IF(AND(B23&gt;=13,B23&lt;28,B24&gt;=1,B20&gt;=1.5,B22&lt;6.5),0.369,IF(AND(B23&lt;13,B25&gt;=2,B20&lt;0.25,B22&lt;0.5,B19&gt;=0.5,B19&lt;6),0.388,IF(AND(B23&gt;=13,B23&lt;28,B24&lt;1,B22&lt;6.5,B26&lt;6),0.397,IF(AND(B23&gt;=13,B23&lt;28,B20&lt;0.5,B22&gt;=6.5),0.431,IF(AND(B23&lt;13,B25&gt;=2,B22&gt;=0.5,B19&gt;=0.5,B19&lt;6),0.457,IF(AND(B23&gt;=28,B23&lt;43,B26&lt;1),0.464,IF(AND(B23&gt;=13,B23&lt;28,B24&gt;=1,B20&lt;1.5,B22&lt;6.5,B16&lt;2),0.497,IF(AND(B23&gt;=28,B23&lt;43,B24&gt;=8,B26&gt;=1,B14&lt;7),0.531,IF(AND(B23&gt;=28,B23&lt;43,B28&gt;=4.5,B24&lt;8,B26&gt;=1,B27&gt;=3),0.58,IF(AND(B23&gt;=83,B23&lt;95,B28&lt;3.5,B24&lt;8),0.586,IF(AND(B23&gt;=43,B23&lt;68,B28&lt;3.5,B24&lt;8,B25&gt;=3,B21&lt;3.5),0.587,IF(AND(B23&gt;=28,B23&lt;43,B28&lt;4.5,B24&lt;8,B20&lt;3,B21&lt;12.5,B19&gt;=4,B26&gt;=1),0.589,IF(AND(B23&gt;=43,B23&lt;63,B28&gt;=3.5,B25&gt;=5,B18&gt;=6.5),0.68,IF(AND(B23&gt;=13,B23&lt;28,B24&gt;=1,B20&lt;1.5,B22&lt;6.5,B16&gt;=2),0.702,IF(AND(B23&gt;=43,B23&lt;53,B28&lt;3.5,B24&lt;8,B21&gt;=3.5),0.709,IF(AND(B23&gt;=28,B23&lt;43,B28&lt;4.5,B24&lt;8,B20&lt;3,B21&gt;=12.5,B19&gt;=4,B26&gt;=1),0.714,IF(AND(B23&gt;=43,B23&lt;63,B28&gt;=3.5,B20&gt;=4,B18&lt;6.5),0.717,IF(AND(B23&gt;=43,B23&lt;58,B28&lt;3.5,B24&lt;8,B25&lt;3,B21&lt;3.5),0.717,IF(AND(B23&gt;=58,B23&lt;83,B28&lt;3.5,B24&lt;8,B25&lt;3,B21&lt;3.5,B19&gt;=62.5),0.755,IF(AND(B23&gt;=28,B23&lt;43,B24&gt;=8,B26&gt;=1,B14&gt;=7),0.785,IF(AND(B23&gt;=68,B23&lt;83,B28&lt;3.5,B24&lt;8,B25&gt;=3,B21&lt;3.5),0.81,IF(AND(B23&gt;=28,B23&lt;43,B28&gt;=4.5,B24&lt;8,B26&gt;=1,B27&lt;3),0.821,IF(AND(B23&gt;=63,B23&lt;95,B28&gt;=3.5,B22&lt;0.55,B17&lt;7),0.836,IF(AND(B23&gt;=28,B23&lt;43,B28&lt;4.5,B24&lt;8,B20&gt;=3,B20&lt;27.5,B19&gt;=4,B26&gt;=1),0.838,IF(AND(B23&gt;=58,B23&lt;83,B28&lt;3.5,B24&lt;8,B25&lt;3,B21&lt;3.5,B19&lt;62.5),0.872,IF(AND(B23&gt;=43,B23&lt;63,B28&gt;=3.5,B25&lt;5,B18&gt;=6.5),0.875,IF(AND(B23&gt;=53,B23&lt;83,B28&lt;3.5,B24&lt;8,B21&gt;=3.5),0.896,IF(AND(B23&gt;=43,B23&lt;63,B28&gt;=3.5,B25&gt;=7,B20&lt;4,B18&lt;6.5),0.911,IF(AND(B23&gt;=13,B23&lt;28,B20&gt;=0.5,B22&gt;=6.5),0.938,IF(AND(B23&gt;=28,B23&lt;43,B28&lt;4.5,B24&lt;8,B20&gt;=27.5,B26&gt;=1),0.991,IF(AND(B23&gt;=63,B23&lt;95,B28&gt;=3.5,B28&lt;9,B22&gt;=0.55,B17&lt;7),1.037,IF(AND(B23&gt;=43,B23&lt;63,B28&gt;=3.5,B25&lt;7,B20&lt;4,B18&lt;6.5),1.041,IF(AND(B23&gt;=43,B23&lt;95,B28&lt;3.5,B24&gt;=8,B17&gt;=0.5),1.043,IF(AND(B23&gt;=63,B23&lt;95,B28&gt;=9,B22&gt;=0.55,B21&gt;=22,B17&lt;7),1.107,IF(AND(B23&gt;=95,B25&lt;11),1.197,IF(AND(B23&gt;=63,B23&lt;95,B28&gt;=9,B22&gt;=0.55,B21&lt;22,B17&lt;7),1.296,IF(AND(B23&gt;=95,B25&gt;=11,B18&lt;2),1.303,IF(AND(B23&gt;=63,B23&lt;95,B28&gt;=3.5,B17&gt;=7),1.396,IF(AND(B23&gt;=43,B23&lt;95,B28&lt;3.5,B24&gt;=8,B17&lt;0.5),1.571,IF(AND(B23&gt;=95,B25&gt;=11,B18&gt;=2),1.571,""))))))))))))))))))))))))))))))))))))))))))))))))</f>
        <v>9.9000000000000005E-2</v>
      </c>
      <c r="C79" s="13">
        <f t="shared" ref="C79:AX79" si="16">IF(AND(C23&gt;=13,C23&lt;28,C24&lt;1,C25&gt;=6,C22&lt;6.5,C26&gt;=6),0,IF(AND(C23&lt;13,C19&lt;0.5),0.056,IF(AND(C23&lt;13,C21&lt;0.5,C19&gt;=6),0.099,IF(AND(C23&lt;13,C25&lt;2,C19&gt;=0.5,C19&lt;6),0.212,IF(AND(C23&lt;13,C21&gt;=0.5,C19&gt;=6),0.26,IF(AND(C23&lt;13,C25&gt;=2,C20&gt;=0.25,C22&lt;0.5,C19&gt;=0.5,C19&lt;6),0.285,IF(AND(C23&gt;=13,C23&lt;28,C24&lt;1,C25&lt;6,C22&lt;6.5,C26&gt;=6),0.308,IF(AND(C23&gt;=28,C23&lt;43,C28&lt;4.5,C24&lt;8,C20&lt;27.5,C19&lt;4,C26&gt;=1),0.369,IF(AND(C23&gt;=13,C23&lt;28,C24&gt;=1,C20&gt;=1.5,C22&lt;6.5),0.369,IF(AND(C23&lt;13,C25&gt;=2,C20&lt;0.25,C22&lt;0.5,C19&gt;=0.5,C19&lt;6),0.388,IF(AND(C23&gt;=13,C23&lt;28,C24&lt;1,C22&lt;6.5,C26&lt;6),0.397,IF(AND(C23&gt;=13,C23&lt;28,C20&lt;0.5,C22&gt;=6.5),0.431,IF(AND(C23&lt;13,C25&gt;=2,C22&gt;=0.5,C19&gt;=0.5,C19&lt;6),0.457,IF(AND(C23&gt;=28,C23&lt;43,C26&lt;1),0.464,IF(AND(C23&gt;=13,C23&lt;28,C24&gt;=1,C20&lt;1.5,C22&lt;6.5,C16&lt;2),0.497,IF(AND(C23&gt;=28,C23&lt;43,C24&gt;=8,C26&gt;=1,C14&lt;7),0.531,IF(AND(C23&gt;=28,C23&lt;43,C28&gt;=4.5,C24&lt;8,C26&gt;=1,C27&gt;=3),0.58,IF(AND(C23&gt;=83,C23&lt;95,C28&lt;3.5,C24&lt;8),0.586,IF(AND(C23&gt;=43,C23&lt;68,C28&lt;3.5,C24&lt;8,C25&gt;=3,C21&lt;3.5),0.587,IF(AND(C23&gt;=28,C23&lt;43,C28&lt;4.5,C24&lt;8,C20&lt;3,C21&lt;12.5,C19&gt;=4,C26&gt;=1),0.589,IF(AND(C23&gt;=43,C23&lt;63,C28&gt;=3.5,C25&gt;=5,C18&gt;=6.5),0.68,IF(AND(C23&gt;=13,C23&lt;28,C24&gt;=1,C20&lt;1.5,C22&lt;6.5,C16&gt;=2),0.702,IF(AND(C23&gt;=43,C23&lt;53,C28&lt;3.5,C24&lt;8,C21&gt;=3.5),0.709,IF(AND(C23&gt;=28,C23&lt;43,C28&lt;4.5,C24&lt;8,C20&lt;3,C21&gt;=12.5,C19&gt;=4,C26&gt;=1),0.714,IF(AND(C23&gt;=43,C23&lt;63,C28&gt;=3.5,C20&gt;=4,C18&lt;6.5),0.717,IF(AND(C23&gt;=43,C23&lt;58,C28&lt;3.5,C24&lt;8,C25&lt;3,C21&lt;3.5),0.717,IF(AND(C23&gt;=58,C23&lt;83,C28&lt;3.5,C24&lt;8,C25&lt;3,C21&lt;3.5,C19&gt;=62.5),0.755,IF(AND(C23&gt;=28,C23&lt;43,C24&gt;=8,C26&gt;=1,C14&gt;=7),0.785,IF(AND(C23&gt;=68,C23&lt;83,C28&lt;3.5,C24&lt;8,C25&gt;=3,C21&lt;3.5),0.81,IF(AND(C23&gt;=28,C23&lt;43,C28&gt;=4.5,C24&lt;8,C26&gt;=1,C27&lt;3),0.821,IF(AND(C23&gt;=63,C23&lt;95,C28&gt;=3.5,C22&lt;0.55,C17&lt;7),0.836,IF(AND(C23&gt;=28,C23&lt;43,C28&lt;4.5,C24&lt;8,C20&gt;=3,C20&lt;27.5,C19&gt;=4,C26&gt;=1),0.838,IF(AND(C23&gt;=58,C23&lt;83,C28&lt;3.5,C24&lt;8,C25&lt;3,C21&lt;3.5,C19&lt;62.5),0.872,IF(AND(C23&gt;=43,C23&lt;63,C28&gt;=3.5,C25&lt;5,C18&gt;=6.5),0.875,IF(AND(C23&gt;=53,C23&lt;83,C28&lt;3.5,C24&lt;8,C21&gt;=3.5),0.896,IF(AND(C23&gt;=43,C23&lt;63,C28&gt;=3.5,C25&gt;=7,C20&lt;4,C18&lt;6.5),0.911,IF(AND(C23&gt;=13,C23&lt;28,C20&gt;=0.5,C22&gt;=6.5),0.938,IF(AND(C23&gt;=28,C23&lt;43,C28&lt;4.5,C24&lt;8,C20&gt;=27.5,C26&gt;=1),0.991,IF(AND(C23&gt;=63,C23&lt;95,C28&gt;=3.5,C28&lt;9,C22&gt;=0.55,C17&lt;7),1.037,IF(AND(C23&gt;=43,C23&lt;63,C28&gt;=3.5,C25&lt;7,C20&lt;4,C18&lt;6.5),1.041,IF(AND(C23&gt;=43,C23&lt;95,C28&lt;3.5,C24&gt;=8,C17&gt;=0.5),1.043,IF(AND(C23&gt;=63,C23&lt;95,C28&gt;=9,C22&gt;=0.55,C21&gt;=22,C17&lt;7),1.107,IF(AND(C23&gt;=95,C25&lt;11),1.197,IF(AND(C23&gt;=63,C23&lt;95,C28&gt;=9,C22&gt;=0.55,C21&lt;22,C17&lt;7),1.296,IF(AND(C23&gt;=95,C25&gt;=11,C18&lt;2),1.303,IF(AND(C23&gt;=63,C23&lt;95,C28&gt;=3.5,C17&gt;=7),1.396,IF(AND(C23&gt;=43,C23&lt;95,C28&lt;3.5,C24&gt;=8,C17&lt;0.5),1.571,IF(AND(C23&gt;=95,C25&gt;=11,C18&gt;=2),1.571,""))))))))))))))))))))))))))))))))))))))))))))))))</f>
        <v>0.755</v>
      </c>
      <c r="D79" s="13">
        <f t="shared" si="16"/>
        <v>1.0409999999999999</v>
      </c>
      <c r="E79" s="13">
        <f t="shared" si="16"/>
        <v>0.875</v>
      </c>
      <c r="F79" s="13">
        <f t="shared" si="16"/>
        <v>1.296</v>
      </c>
      <c r="G79" s="13">
        <f t="shared" si="16"/>
        <v>0.82099999999999995</v>
      </c>
      <c r="H79" s="13">
        <f t="shared" si="16"/>
        <v>0.68</v>
      </c>
      <c r="I79" s="13">
        <f t="shared" si="16"/>
        <v>1.0409999999999999</v>
      </c>
      <c r="J79" s="13">
        <f t="shared" si="16"/>
        <v>0.83599999999999997</v>
      </c>
      <c r="K79" s="13">
        <f t="shared" si="16"/>
        <v>5.6000000000000001E-2</v>
      </c>
      <c r="L79" s="13">
        <f t="shared" si="16"/>
        <v>5.6000000000000001E-2</v>
      </c>
      <c r="M79" s="13">
        <f t="shared" si="16"/>
        <v>5.6000000000000001E-2</v>
      </c>
      <c r="N79" s="13">
        <f t="shared" si="16"/>
        <v>5.6000000000000001E-2</v>
      </c>
      <c r="O79" s="13">
        <f t="shared" si="16"/>
        <v>5.6000000000000001E-2</v>
      </c>
      <c r="P79" s="13">
        <f t="shared" si="16"/>
        <v>5.6000000000000001E-2</v>
      </c>
      <c r="Q79" s="13">
        <f t="shared" si="16"/>
        <v>5.6000000000000001E-2</v>
      </c>
      <c r="R79" s="13">
        <f t="shared" si="16"/>
        <v>5.6000000000000001E-2</v>
      </c>
      <c r="S79" s="13">
        <f t="shared" si="16"/>
        <v>5.6000000000000001E-2</v>
      </c>
      <c r="T79" s="13">
        <f t="shared" si="16"/>
        <v>5.6000000000000001E-2</v>
      </c>
      <c r="U79" s="13">
        <f t="shared" si="16"/>
        <v>5.6000000000000001E-2</v>
      </c>
      <c r="V79" s="13">
        <f t="shared" si="16"/>
        <v>5.6000000000000001E-2</v>
      </c>
      <c r="W79" s="13">
        <f t="shared" si="16"/>
        <v>5.6000000000000001E-2</v>
      </c>
      <c r="X79" s="13">
        <f t="shared" si="16"/>
        <v>5.6000000000000001E-2</v>
      </c>
      <c r="Y79" s="13">
        <f t="shared" si="16"/>
        <v>5.6000000000000001E-2</v>
      </c>
      <c r="Z79" s="13">
        <f t="shared" si="16"/>
        <v>5.6000000000000001E-2</v>
      </c>
      <c r="AA79" s="13">
        <f t="shared" si="16"/>
        <v>5.6000000000000001E-2</v>
      </c>
      <c r="AB79" s="13">
        <f t="shared" si="16"/>
        <v>5.6000000000000001E-2</v>
      </c>
      <c r="AC79" s="13">
        <f t="shared" si="16"/>
        <v>5.6000000000000001E-2</v>
      </c>
      <c r="AD79" s="13">
        <f t="shared" si="16"/>
        <v>5.6000000000000001E-2</v>
      </c>
      <c r="AE79" s="13">
        <f t="shared" si="16"/>
        <v>5.6000000000000001E-2</v>
      </c>
      <c r="AF79" s="13">
        <f t="shared" si="16"/>
        <v>5.6000000000000001E-2</v>
      </c>
      <c r="AG79" s="13">
        <f t="shared" si="16"/>
        <v>5.6000000000000001E-2</v>
      </c>
      <c r="AH79" s="13">
        <f t="shared" si="16"/>
        <v>5.6000000000000001E-2</v>
      </c>
      <c r="AI79" s="13">
        <f t="shared" si="16"/>
        <v>5.6000000000000001E-2</v>
      </c>
      <c r="AJ79" s="13">
        <f t="shared" si="16"/>
        <v>5.6000000000000001E-2</v>
      </c>
      <c r="AK79" s="13">
        <f t="shared" si="16"/>
        <v>5.6000000000000001E-2</v>
      </c>
      <c r="AL79" s="13">
        <f t="shared" si="16"/>
        <v>5.6000000000000001E-2</v>
      </c>
      <c r="AM79" s="13">
        <f t="shared" si="16"/>
        <v>5.6000000000000001E-2</v>
      </c>
      <c r="AN79" s="13">
        <f t="shared" si="16"/>
        <v>5.6000000000000001E-2</v>
      </c>
      <c r="AO79" s="13">
        <f t="shared" si="16"/>
        <v>5.6000000000000001E-2</v>
      </c>
      <c r="AP79" s="13">
        <f t="shared" si="16"/>
        <v>5.6000000000000001E-2</v>
      </c>
      <c r="AQ79" s="13">
        <f t="shared" si="16"/>
        <v>5.6000000000000001E-2</v>
      </c>
      <c r="AR79" s="13">
        <f t="shared" si="16"/>
        <v>5.6000000000000001E-2</v>
      </c>
      <c r="AS79" s="13">
        <f t="shared" si="16"/>
        <v>5.6000000000000001E-2</v>
      </c>
      <c r="AT79" s="13">
        <f t="shared" si="16"/>
        <v>5.6000000000000001E-2</v>
      </c>
      <c r="AU79" s="13">
        <f t="shared" si="16"/>
        <v>5.6000000000000001E-2</v>
      </c>
      <c r="AV79" s="13">
        <f t="shared" si="16"/>
        <v>5.6000000000000001E-2</v>
      </c>
      <c r="AW79" s="13">
        <f t="shared" si="16"/>
        <v>5.6000000000000001E-2</v>
      </c>
      <c r="AX79" s="13">
        <f t="shared" si="16"/>
        <v>5.6000000000000001E-2</v>
      </c>
    </row>
    <row r="80" spans="1:50" x14ac:dyDescent="0.35">
      <c r="A80" s="1" t="s">
        <v>48</v>
      </c>
      <c r="B80" s="13">
        <f>IF(AND(B23&lt;3),0.066,IF(AND(B23&gt;=3,B23&lt;13,B26&lt;2,B27&gt;=2),0.119,IF(AND(B23&gt;=3,B23&lt;13,B19&lt;4,B26&lt;2,B27&lt;2),0.159,IF(AND(B23&gt;=3,B23&lt;13,B19&gt;=6,B26&gt;=2),0.163,IF(AND(B23&gt;=7,B23&lt;13,B19&gt;=4,B26&lt;2,B27&lt;2),0.238,IF(AND(B23&gt;=3,B23&lt;9,B19&lt;6,B26&gt;=2),0.302,IF(AND(B23&gt;=13,B23&lt;38,B16&gt;=3.5,B28&lt;3.5,B19&lt;5,B24&lt;6),0.322,IF(AND(B23&gt;=13,B23&lt;38,B20&lt;0.5,B28&lt;3.5,B19&gt;=5,B24&lt;6),0.357,IF(AND(B23&gt;=13,B23&lt;38,B20&gt;=0.5,B28&lt;3.5,B19&gt;=5,B25&gt;=5,B24&lt;6),0.405,IF(AND(B23&gt;=9,B23&lt;13,B19&lt;6,B26&gt;=2),0.416,IF(AND(B23&gt;=13,B23&lt;38,B22&gt;=0.5,B28&gt;=3.5,B14&lt;3),0.416,IF(AND(B23&gt;=38,B23&lt;58,B20&lt;0.5,B16&lt;0.05,B25&gt;=5,B18&lt;35,B17&lt;3.5),0.464,IF(AND(B23&gt;=13,B23&lt;38,B20&gt;=0.5,B28&lt;3.5,B19&gt;=5,B25&lt;5,B24&lt;6),0.521,IF(AND(B23&gt;=3,B23&lt;7,B19&gt;=4,B26&lt;2,B27&lt;2),0.522,IF(AND(B23&gt;=13,B23&lt;38,B28&lt;3.5,B24&gt;=6,B21&lt;3),0.566,IF(AND(B23&gt;=38,B23&lt;88,B20&gt;=9.5,B21&gt;=13.5,B21&lt;18.5),0.58,IF(AND(B23&gt;=13,B23&lt;38,B22&gt;=0.5,B28&gt;=3.5,B14&gt;=3,B14&lt;12.5),0.586,IF(AND(B23&gt;=38,B23&lt;88,B20&gt;=0.5,B20&lt;9.5,B16&lt;0.05,B25&gt;=1,B25&lt;3),0.593,IF(AND(B23&gt;=38,B23&lt;43,B20&lt;9.5,B16&gt;=0.55,B18&lt;18),0.606,IF(AND(B23&gt;=13,B23&lt;38,B16&lt;3.5,B28&lt;3.5,B19&lt;5,B24&lt;6,B21&lt;5),0.609,IF(AND(B23&gt;=38,B23&lt;88,B20&lt;9.5,B16&gt;=0.05,B18&gt;=18,B17&lt;0.25),0.624,IF(AND(B23&gt;=38,B23&lt;58,B20&lt;0.5,B16&lt;0.05,B25&lt;5,B18&lt;35,B17&lt;3.5),0.693,IF(AND(B23&gt;=58,B23&lt;88,B20&lt;0.5,B16&lt;0.05,B22&gt;=2),0.709,IF(AND(B23&gt;=13,B23&lt;38,B22&lt;0.5,B28&gt;=3.5,B14&lt;12.5),0.716,IF(AND(B23&gt;=13,B23&lt;38,B28&gt;=3.5,B26&lt;8,B14&gt;=12.5),0.718,IF(AND(B23&gt;=38,B23&lt;88,B20&gt;=0.5,B20&lt;9.5,B16&lt;0.05,B25&gt;=3),0.719,IF(AND(B23&gt;=43,B23&lt;88,B20&lt;9.5,B16&gt;=0.05,B18&lt;18,B24&gt;=7,B27&gt;=1),0.76,IF(AND(B23&gt;=13,B23&lt;38,B28&lt;3.5,B24&gt;=6,B21&gt;=3),0.785,IF(AND(B23&gt;=38,B23&lt;88,B20&lt;9.5,B16&gt;=0.05,B18&gt;=18,B17&gt;=0.25),0.811,IF(AND(B23&gt;=58,B23&lt;88,B20&lt;0.5,B16&lt;0.05,B22&lt;2,B25&lt;3,B21&lt;1.5),0.811,IF(AND(B23&gt;=78,B23&lt;88,B20&lt;0.5,B16&lt;0.05,B22&lt;2,B25&gt;=3),0.836,IF(AND(B23&gt;=38,B23&lt;58,B20&lt;0.5,B16&lt;0.05,B18&gt;=35,B17&lt;3.5),0.837,IF(AND(B23&gt;=38,B23&lt;43,B20&lt;9.5,B16&gt;=0.05,B16&lt;0.55,B18&lt;18),0.867,IF(AND(B23&gt;=13,B23&lt;38,B16&lt;3.5,B28&lt;3.5,B19&lt;5,B24&lt;6,B21&gt;=5),0.886,IF(AND(B23&gt;=88,B23&lt;95,B22&lt;9.5),0.907,IF(AND(B23&gt;=43,B23&lt;88,B20&lt;9.5,B16&gt;=0.05,B22&lt;3,B18&lt;18,B24&lt;7,B27&gt;=1),0.917,IF(AND(B23&gt;=38,B23&lt;88,B20&gt;=0.5,B20&lt;9.5,B16&lt;0.05,B25&lt;1),0.938,IF(AND(B23&gt;=58,B23&lt;78,B20&lt;0.5,B16&lt;0.05,B22&lt;2,B25&gt;=3,B14&lt;0.75),0.97,IF(AND(B23&gt;=58,B23&lt;88,B20&lt;0.5,B16&lt;0.05,B22&lt;2,B25&lt;3,B21&gt;=1.5),0.983,IF(AND(B23&gt;=13,B23&lt;38,B28&gt;=3.5,B26&gt;=8,B14&gt;=12.5),0.991,IF(AND(B23&gt;=43,B23&lt;88,B20&lt;9.5,B16&gt;=0.05,B22&gt;=3,B18&lt;18,B24&lt;7,B27&gt;=1),1.024,IF(AND(B23&gt;=43,B23&lt;88,B20&lt;9.5,B16&gt;=0.05,B18&lt;18,B27&lt;1),1.025,IF(AND(B23&gt;=38,B23&lt;88,B20&gt;=9.5,B21&lt;13.5),1.049,IF(AND(B23&gt;=38,B23&lt;58,B20&lt;0.5,B16&lt;0.05,B17&gt;=3.5),1.077,IF(AND(B23&gt;=95,B22&lt;9.5),1.179,IF(AND(B23&gt;=58,B23&lt;78,B20&lt;0.5,B16&lt;0.05,B22&lt;2,B25&gt;=3,B14&gt;=0.75),1.249,IF(AND(B23&gt;=88,B22&gt;=9.5,B26&gt;=15),1.3,IF(AND(B23&gt;=38,B23&lt;88,B20&gt;=9.5,B21&gt;=18.5),1.372,IF(AND(B23&gt;=88,B22&gt;=9.5,B26&lt;15),1.571,"")))))))))))))))))))))))))))))))))))))))))))))))))</f>
        <v>0.23799999999999999</v>
      </c>
      <c r="C80" s="13">
        <f t="shared" ref="C80:AX80" si="17">IF(AND(C23&lt;3),0.066,IF(AND(C23&gt;=3,C23&lt;13,C26&lt;2,C27&gt;=2),0.119,IF(AND(C23&gt;=3,C23&lt;13,C19&lt;4,C26&lt;2,C27&lt;2),0.159,IF(AND(C23&gt;=3,C23&lt;13,C19&gt;=6,C26&gt;=2),0.163,IF(AND(C23&gt;=7,C23&lt;13,C19&gt;=4,C26&lt;2,C27&lt;2),0.238,IF(AND(C23&gt;=3,C23&lt;9,C19&lt;6,C26&gt;=2),0.302,IF(AND(C23&gt;=13,C23&lt;38,C16&gt;=3.5,C28&lt;3.5,C19&lt;5,C24&lt;6),0.322,IF(AND(C23&gt;=13,C23&lt;38,C20&lt;0.5,C28&lt;3.5,C19&gt;=5,C24&lt;6),0.357,IF(AND(C23&gt;=13,C23&lt;38,C20&gt;=0.5,C28&lt;3.5,C19&gt;=5,C25&gt;=5,C24&lt;6),0.405,IF(AND(C23&gt;=9,C23&lt;13,C19&lt;6,C26&gt;=2),0.416,IF(AND(C23&gt;=13,C23&lt;38,C22&gt;=0.5,C28&gt;=3.5,C14&lt;3),0.416,IF(AND(C23&gt;=38,C23&lt;58,C20&lt;0.5,C16&lt;0.05,C25&gt;=5,C18&lt;35,C17&lt;3.5),0.464,IF(AND(C23&gt;=13,C23&lt;38,C20&gt;=0.5,C28&lt;3.5,C19&gt;=5,C25&lt;5,C24&lt;6),0.521,IF(AND(C23&gt;=3,C23&lt;7,C19&gt;=4,C26&lt;2,C27&lt;2),0.522,IF(AND(C23&gt;=13,C23&lt;38,C28&lt;3.5,C24&gt;=6,C21&lt;3),0.566,IF(AND(C23&gt;=38,C23&lt;88,C20&gt;=9.5,C21&gt;=13.5,C21&lt;18.5),0.58,IF(AND(C23&gt;=13,C23&lt;38,C22&gt;=0.5,C28&gt;=3.5,C14&gt;=3,C14&lt;12.5),0.586,IF(AND(C23&gt;=38,C23&lt;88,C20&gt;=0.5,C20&lt;9.5,C16&lt;0.05,C25&gt;=1,C25&lt;3),0.593,IF(AND(C23&gt;=38,C23&lt;43,C20&lt;9.5,C16&gt;=0.55,C18&lt;18),0.606,IF(AND(C23&gt;=13,C23&lt;38,C16&lt;3.5,C28&lt;3.5,C19&lt;5,C24&lt;6,C21&lt;5),0.609,IF(AND(C23&gt;=38,C23&lt;88,C20&lt;9.5,C16&gt;=0.05,C18&gt;=18,C17&lt;0.25),0.624,IF(AND(C23&gt;=38,C23&lt;58,C20&lt;0.5,C16&lt;0.05,C25&lt;5,C18&lt;35,C17&lt;3.5),0.693,IF(AND(C23&gt;=58,C23&lt;88,C20&lt;0.5,C16&lt;0.05,C22&gt;=2),0.709,IF(AND(C23&gt;=13,C23&lt;38,C22&lt;0.5,C28&gt;=3.5,C14&lt;12.5),0.716,IF(AND(C23&gt;=13,C23&lt;38,C28&gt;=3.5,C26&lt;8,C14&gt;=12.5),0.718,IF(AND(C23&gt;=38,C23&lt;88,C20&gt;=0.5,C20&lt;9.5,C16&lt;0.05,C25&gt;=3),0.719,IF(AND(C23&gt;=43,C23&lt;88,C20&lt;9.5,C16&gt;=0.05,C18&lt;18,C24&gt;=7,C27&gt;=1),0.76,IF(AND(C23&gt;=13,C23&lt;38,C28&lt;3.5,C24&gt;=6,C21&gt;=3),0.785,IF(AND(C23&gt;=38,C23&lt;88,C20&lt;9.5,C16&gt;=0.05,C18&gt;=18,C17&gt;=0.25),0.811,IF(AND(C23&gt;=58,C23&lt;88,C20&lt;0.5,C16&lt;0.05,C22&lt;2,C25&lt;3,C21&lt;1.5),0.811,IF(AND(C23&gt;=78,C23&lt;88,C20&lt;0.5,C16&lt;0.05,C22&lt;2,C25&gt;=3),0.836,IF(AND(C23&gt;=38,C23&lt;58,C20&lt;0.5,C16&lt;0.05,C18&gt;=35,C17&lt;3.5),0.837,IF(AND(C23&gt;=38,C23&lt;43,C20&lt;9.5,C16&gt;=0.05,C16&lt;0.55,C18&lt;18),0.867,IF(AND(C23&gt;=13,C23&lt;38,C16&lt;3.5,C28&lt;3.5,C19&lt;5,C24&lt;6,C21&gt;=5),0.886,IF(AND(C23&gt;=88,C23&lt;95,C22&lt;9.5),0.907,IF(AND(C23&gt;=43,C23&lt;88,C20&lt;9.5,C16&gt;=0.05,C22&lt;3,C18&lt;18,C24&lt;7,C27&gt;=1),0.917,IF(AND(C23&gt;=38,C23&lt;88,C20&gt;=0.5,C20&lt;9.5,C16&lt;0.05,C25&lt;1),0.938,IF(AND(C23&gt;=58,C23&lt;78,C20&lt;0.5,C16&lt;0.05,C22&lt;2,C25&gt;=3,C14&lt;0.75),0.97,IF(AND(C23&gt;=58,C23&lt;88,C20&lt;0.5,C16&lt;0.05,C22&lt;2,C25&lt;3,C21&gt;=1.5),0.983,IF(AND(C23&gt;=13,C23&lt;38,C28&gt;=3.5,C26&gt;=8,C14&gt;=12.5),0.991,IF(AND(C23&gt;=43,C23&lt;88,C20&lt;9.5,C16&gt;=0.05,C22&gt;=3,C18&lt;18,C24&lt;7,C27&gt;=1),1.024,IF(AND(C23&gt;=43,C23&lt;88,C20&lt;9.5,C16&gt;=0.05,C18&lt;18,C27&lt;1),1.025,IF(AND(C23&gt;=38,C23&lt;88,C20&gt;=9.5,C21&lt;13.5),1.049,IF(AND(C23&gt;=38,C23&lt;58,C20&lt;0.5,C16&lt;0.05,C17&gt;=3.5),1.077,IF(AND(C23&gt;=95,C22&lt;9.5),1.179,IF(AND(C23&gt;=58,C23&lt;78,C20&lt;0.5,C16&lt;0.05,C22&lt;2,C25&gt;=3,C14&gt;=0.75),1.249,IF(AND(C23&gt;=88,C22&gt;=9.5,C26&gt;=15),1.3,IF(AND(C23&gt;=38,C23&lt;88,C20&gt;=9.5,C21&gt;=18.5),1.372,IF(AND(C23&gt;=88,C22&gt;=9.5,C26&lt;15),1.571,"")))))))))))))))))))))))))))))))))))))))))))))))))</f>
        <v>0.81100000000000005</v>
      </c>
      <c r="D80" s="13">
        <f t="shared" si="17"/>
        <v>1.077</v>
      </c>
      <c r="E80" s="13">
        <f t="shared" si="17"/>
        <v>0.69299999999999995</v>
      </c>
      <c r="F80" s="13">
        <f t="shared" si="17"/>
        <v>1.2490000000000001</v>
      </c>
      <c r="G80" s="13">
        <f t="shared" si="17"/>
        <v>0.86699999999999999</v>
      </c>
      <c r="H80" s="13">
        <f t="shared" si="17"/>
        <v>0.83699999999999997</v>
      </c>
      <c r="I80" s="13">
        <f t="shared" si="17"/>
        <v>1.0249999999999999</v>
      </c>
      <c r="J80" s="13">
        <f t="shared" si="17"/>
        <v>1.0249999999999999</v>
      </c>
      <c r="K80" s="13">
        <f t="shared" si="17"/>
        <v>6.6000000000000003E-2</v>
      </c>
      <c r="L80" s="13">
        <f t="shared" si="17"/>
        <v>6.6000000000000003E-2</v>
      </c>
      <c r="M80" s="13">
        <f t="shared" si="17"/>
        <v>6.6000000000000003E-2</v>
      </c>
      <c r="N80" s="13">
        <f t="shared" si="17"/>
        <v>6.6000000000000003E-2</v>
      </c>
      <c r="O80" s="13">
        <f t="shared" si="17"/>
        <v>6.6000000000000003E-2</v>
      </c>
      <c r="P80" s="13">
        <f t="shared" si="17"/>
        <v>6.6000000000000003E-2</v>
      </c>
      <c r="Q80" s="13">
        <f t="shared" si="17"/>
        <v>6.6000000000000003E-2</v>
      </c>
      <c r="R80" s="13">
        <f t="shared" si="17"/>
        <v>6.6000000000000003E-2</v>
      </c>
      <c r="S80" s="13">
        <f t="shared" si="17"/>
        <v>6.6000000000000003E-2</v>
      </c>
      <c r="T80" s="13">
        <f t="shared" si="17"/>
        <v>6.6000000000000003E-2</v>
      </c>
      <c r="U80" s="13">
        <f t="shared" si="17"/>
        <v>6.6000000000000003E-2</v>
      </c>
      <c r="V80" s="13">
        <f t="shared" si="17"/>
        <v>6.6000000000000003E-2</v>
      </c>
      <c r="W80" s="13">
        <f t="shared" si="17"/>
        <v>6.6000000000000003E-2</v>
      </c>
      <c r="X80" s="13">
        <f t="shared" si="17"/>
        <v>6.6000000000000003E-2</v>
      </c>
      <c r="Y80" s="13">
        <f t="shared" si="17"/>
        <v>6.6000000000000003E-2</v>
      </c>
      <c r="Z80" s="13">
        <f t="shared" si="17"/>
        <v>6.6000000000000003E-2</v>
      </c>
      <c r="AA80" s="13">
        <f t="shared" si="17"/>
        <v>6.6000000000000003E-2</v>
      </c>
      <c r="AB80" s="13">
        <f t="shared" si="17"/>
        <v>6.6000000000000003E-2</v>
      </c>
      <c r="AC80" s="13">
        <f t="shared" si="17"/>
        <v>6.6000000000000003E-2</v>
      </c>
      <c r="AD80" s="13">
        <f t="shared" si="17"/>
        <v>6.6000000000000003E-2</v>
      </c>
      <c r="AE80" s="13">
        <f t="shared" si="17"/>
        <v>6.6000000000000003E-2</v>
      </c>
      <c r="AF80" s="13">
        <f t="shared" si="17"/>
        <v>6.6000000000000003E-2</v>
      </c>
      <c r="AG80" s="13">
        <f t="shared" si="17"/>
        <v>6.6000000000000003E-2</v>
      </c>
      <c r="AH80" s="13">
        <f t="shared" si="17"/>
        <v>6.6000000000000003E-2</v>
      </c>
      <c r="AI80" s="13">
        <f t="shared" si="17"/>
        <v>6.6000000000000003E-2</v>
      </c>
      <c r="AJ80" s="13">
        <f t="shared" si="17"/>
        <v>6.6000000000000003E-2</v>
      </c>
      <c r="AK80" s="13">
        <f t="shared" si="17"/>
        <v>6.6000000000000003E-2</v>
      </c>
      <c r="AL80" s="13">
        <f t="shared" si="17"/>
        <v>6.6000000000000003E-2</v>
      </c>
      <c r="AM80" s="13">
        <f t="shared" si="17"/>
        <v>6.6000000000000003E-2</v>
      </c>
      <c r="AN80" s="13">
        <f t="shared" si="17"/>
        <v>6.6000000000000003E-2</v>
      </c>
      <c r="AO80" s="13">
        <f t="shared" si="17"/>
        <v>6.6000000000000003E-2</v>
      </c>
      <c r="AP80" s="13">
        <f t="shared" si="17"/>
        <v>6.6000000000000003E-2</v>
      </c>
      <c r="AQ80" s="13">
        <f t="shared" si="17"/>
        <v>6.6000000000000003E-2</v>
      </c>
      <c r="AR80" s="13">
        <f t="shared" si="17"/>
        <v>6.6000000000000003E-2</v>
      </c>
      <c r="AS80" s="13">
        <f t="shared" si="17"/>
        <v>6.6000000000000003E-2</v>
      </c>
      <c r="AT80" s="13">
        <f t="shared" si="17"/>
        <v>6.6000000000000003E-2</v>
      </c>
      <c r="AU80" s="13">
        <f t="shared" si="17"/>
        <v>6.6000000000000003E-2</v>
      </c>
      <c r="AV80" s="13">
        <f t="shared" si="17"/>
        <v>6.6000000000000003E-2</v>
      </c>
      <c r="AW80" s="13">
        <f t="shared" si="17"/>
        <v>6.6000000000000003E-2</v>
      </c>
      <c r="AX80" s="13">
        <f t="shared" si="17"/>
        <v>6.6000000000000003E-2</v>
      </c>
    </row>
    <row r="81" spans="1:50" x14ac:dyDescent="0.35">
      <c r="A81" s="1" t="s">
        <v>49</v>
      </c>
      <c r="B81" s="13">
        <f>IF(AND(B23&lt;13,B19&lt;0.5,B24&lt;1),0.014,IF(AND(B23&lt;13,B19&gt;=0.5,B25&lt;3,B24&lt;1),0.185,IF(AND(B23&gt;=13,B23&lt;38,B18&gt;=7,B28&gt;=0.25,B14&lt;12.5,B25&gt;=3,B26&gt;=1),0.226,IF(AND(B23&lt;13,B14&gt;=0.5,B14&lt;1.5,B24&gt;=1),0.251,IF(AND(B23&gt;=38,B23&lt;95,B18&lt;0.25,B28&lt;9,B14&lt;0.25,B19&gt;=0.25,B19&lt;52.5,B20&lt;7.5,B25&gt;=5),0.322,IF(AND(B23&lt;13,B19&gt;=0.5,B25&gt;=3,B24&lt;1),0.348,IF(AND(B23&gt;=13,B23&lt;38,B18&lt;7,B28&gt;=0.25,B14&lt;12.5,B19&gt;=6.5,B25&gt;=3,B24&lt;1,B26&gt;=1,B22&gt;=0.5),0.362,IF(AND(B23&gt;=13,B23&lt;38,B28&gt;=0.25,B14&lt;12.5,B26&lt;1),0.38,IF(AND(B23&gt;=13,B23&lt;38,B28&lt;0.25,B14&lt;12.5,B19&lt;9,B20&lt;22.5,B26&lt;5),0.393,IF(AND(B23&lt;13,B14&gt;=1.5,B24&gt;=1),0.412,IF(AND(B23&gt;=38,B23&lt;95,B18&lt;0.25,B28&gt;=1.5,B28&lt;9,B19&gt;=52.5,B20&lt;7.5),0.464,IF(AND(B23&gt;=38,B23&lt;45,B18&lt;0.25,B28&lt;9,B14&lt;0.25,B19&gt;=0.25,B19&lt;52.5,B20&lt;7.5,B25&lt;5),0.484,IF(AND(B23&lt;13,B14&lt;0.5,B24&gt;=1),0.488,IF(AND(B23&gt;=13,B23&lt;38,B18&lt;7,B28&gt;=0.25,B14&lt;12.5,B19&lt;6.5,B25&gt;=3,B24&lt;1,B26&gt;=1,B22&gt;=0.5),0.508,IF(AND(B23&gt;=13,B23&lt;38,B18&lt;7,B28&gt;=0.25,B14&lt;12.5,B25&gt;=3,B24&gt;=1,B26&gt;=1,B22&gt;=0.5),0.518,IF(AND(B23&gt;=13,B23&lt;38,B18&gt;=3.5,B14&gt;=12.5),0.522,IF(AND(B23&gt;=48,B23&lt;68,B18&gt;=0.25,B28&gt;=22.5,B17&lt;4.5,B21&gt;=1.5),0.574,IF(AND(B23&gt;=38,B23&lt;95,B18&lt;0.25,B20&gt;=7.5,B24&gt;=12),0.58,IF(AND(B23&gt;=38,B23&lt;73,B18&lt;0.25,B28&lt;1.5,B19&gt;=62.5,B20&lt;7.5,B21&lt;0.5),0.588,IF(AND(B23&gt;=45,B23&lt;95,B18&lt;0.25,B28&lt;9,B14&lt;0.25,B19&gt;=0.25,B19&lt;52.5,B20&lt;7.5,B25&lt;5,B22&gt;=35),0.608,IF(AND(B23&gt;=13,B23&lt;38,B18&lt;7,B28&gt;=0.25,B14&lt;12.5,B25&gt;=3,B26&gt;=1,B22&lt;0.5),0.62,IF(AND(B23&gt;=13,B23&lt;38,B28&lt;0.25,B14&lt;12.5,B19&gt;=9,B20&lt;22.5,B26&lt;5),0.625,IF(AND(B23&gt;=48,B23&lt;68,B18&gt;=0.25,B28&lt;22.5,B14&gt;=40,B17&lt;4.5,B21&gt;=1.5),0.633,IF(AND(B23&gt;=38,B23&lt;68,B18&gt;=0.25,B17&lt;4.5,B21&lt;1.5),0.673,IF(AND(B23&gt;=38,B23&lt;48,B18&gt;=0.25,B25&gt;=6,B17&lt;4.5,B21&gt;=1.5),0.684,IF(AND(B23&gt;=13,B23&lt;38,B28&gt;=0.25,B14&lt;12.5,B25&lt;3,B26&gt;=1),0.706,IF(AND(B23&gt;=38,B23&lt;95,B18&lt;0.25,B28&lt;9,B14&gt;=0.25,B19&gt;=0.25,B19&lt;52.5,B20&lt;7.5),0.708,IF(AND(B23&gt;=13,B23&lt;38,B18&lt;3.5,B14&gt;=12.5,B24&gt;=4),0.732,IF(AND(B23&gt;=45,B23&lt;95,B18&lt;0.25,B28&lt;9,B14&lt;0.25,B19&gt;=0.25,B19&lt;52.5,B20&lt;7.5,B25&lt;5,B22&lt;35),0.751,IF(AND(B23&gt;=38,B23&lt;95,B18&lt;0.25,B28&lt;9,B19&lt;0.25,B20&lt;7.5),0.81,IF(AND(B23&gt;=38,B23&lt;48,B18&gt;=0.25,B25&lt;6,B17&lt;4.5,B21&gt;=1.5),0.827,IF(AND(B23&gt;=38,B23&lt;73,B18&lt;0.25,B28&lt;1.5,B19&gt;=62.5,B20&lt;7.5,B21&gt;=0.5),0.886,IF(AND(B23&gt;=13,B23&lt;38,B18&lt;3.5,B14&gt;=12.5,B24&lt;4),0.899,IF(AND(B23&gt;=38,B23&lt;73,B18&lt;0.25,B28&lt;1.5,B19&gt;=52.5,B19&lt;62.5,B20&lt;7.5),0.899,IF(AND(B23&gt;=13,B23&lt;38,B28&lt;0.25,B14&lt;12.5,B26&gt;=5),0.904,IF(AND(B23&gt;=48,B23&lt;68,B18&gt;=5.5,B28&lt;22.5,B14&lt;40,B17&lt;4.5,B21&gt;=1.5),0.906,IF(AND(B23&gt;=73,B23&lt;95,B18&lt;0.25,B28&lt;1.5,B19&gt;=52.5,B20&lt;7.5),0.909,IF(AND(B23&gt;=38,B23&lt;68,B18&gt;=0.25,B25&gt;=6,B17&gt;=4.5),0.926,IF(AND(B23&gt;=13,B23&lt;38,B28&lt;0.25,B14&lt;12.5,B20&gt;=22.5,B26&lt;5),0.991,IF(AND(B23&gt;=48,B23&lt;68,B18&gt;=0.25,B18&lt;5.5,B28&lt;22.5,B14&lt;40,B17&lt;4.5,B21&gt;=1.5),0.994,IF(AND(B23&gt;=68,B23&lt;95,B18&gt;=0.25,B28&lt;9),1.007,IF(AND(B23&gt;=38,B23&lt;95,B18&lt;0.25,B20&gt;=7.5,B24&lt;12),1.06,IF(AND(B23&gt;=68,B23&lt;95,B18&gt;=0.25,B28&gt;=12.5),1.124,IF(AND(B23&gt;=38,B23&lt;95,B18&lt;0.25,B28&gt;=9,B20&lt;7.5),1.173,IF(AND(B23&gt;=95,B19&gt;=60),1.18,IF(AND(B23&gt;=38,B23&lt;68,B18&gt;=0.25,B14&lt;5.05,B25&lt;6,B17&gt;=4.5),1.209,IF(AND(B23&gt;=95,B19&lt;60),1.311,IF(AND(B23&gt;=68,B23&lt;95,B18&gt;=0.25,B28&gt;=9,B28&lt;12.5),1.355,IF(AND(B23&gt;=38,B23&lt;68,B18&gt;=0.25,B14&gt;=5.05,B25&lt;6,B17&gt;=4.5),1.571,"")))))))))))))))))))))))))))))))))))))))))))))))))</f>
        <v>0.185</v>
      </c>
      <c r="C81" s="13">
        <f t="shared" ref="C81:AX81" si="18">IF(AND(C23&lt;13,C19&lt;0.5,C24&lt;1),0.014,IF(AND(C23&lt;13,C19&gt;=0.5,C25&lt;3,C24&lt;1),0.185,IF(AND(C23&gt;=13,C23&lt;38,C18&gt;=7,C28&gt;=0.25,C14&lt;12.5,C25&gt;=3,C26&gt;=1),0.226,IF(AND(C23&lt;13,C14&gt;=0.5,C14&lt;1.5,C24&gt;=1),0.251,IF(AND(C23&gt;=38,C23&lt;95,C18&lt;0.25,C28&lt;9,C14&lt;0.25,C19&gt;=0.25,C19&lt;52.5,C20&lt;7.5,C25&gt;=5),0.322,IF(AND(C23&lt;13,C19&gt;=0.5,C25&gt;=3,C24&lt;1),0.348,IF(AND(C23&gt;=13,C23&lt;38,C18&lt;7,C28&gt;=0.25,C14&lt;12.5,C19&gt;=6.5,C25&gt;=3,C24&lt;1,C26&gt;=1,C22&gt;=0.5),0.362,IF(AND(C23&gt;=13,C23&lt;38,C28&gt;=0.25,C14&lt;12.5,C26&lt;1),0.38,IF(AND(C23&gt;=13,C23&lt;38,C28&lt;0.25,C14&lt;12.5,C19&lt;9,C20&lt;22.5,C26&lt;5),0.393,IF(AND(C23&lt;13,C14&gt;=1.5,C24&gt;=1),0.412,IF(AND(C23&gt;=38,C23&lt;95,C18&lt;0.25,C28&gt;=1.5,C28&lt;9,C19&gt;=52.5,C20&lt;7.5),0.464,IF(AND(C23&gt;=38,C23&lt;45,C18&lt;0.25,C28&lt;9,C14&lt;0.25,C19&gt;=0.25,C19&lt;52.5,C20&lt;7.5,C25&lt;5),0.484,IF(AND(C23&lt;13,C14&lt;0.5,C24&gt;=1),0.488,IF(AND(C23&gt;=13,C23&lt;38,C18&lt;7,C28&gt;=0.25,C14&lt;12.5,C19&lt;6.5,C25&gt;=3,C24&lt;1,C26&gt;=1,C22&gt;=0.5),0.508,IF(AND(C23&gt;=13,C23&lt;38,C18&lt;7,C28&gt;=0.25,C14&lt;12.5,C25&gt;=3,C24&gt;=1,C26&gt;=1,C22&gt;=0.5),0.518,IF(AND(C23&gt;=13,C23&lt;38,C18&gt;=3.5,C14&gt;=12.5),0.522,IF(AND(C23&gt;=48,C23&lt;68,C18&gt;=0.25,C28&gt;=22.5,C17&lt;4.5,C21&gt;=1.5),0.574,IF(AND(C23&gt;=38,C23&lt;95,C18&lt;0.25,C20&gt;=7.5,C24&gt;=12),0.58,IF(AND(C23&gt;=38,C23&lt;73,C18&lt;0.25,C28&lt;1.5,C19&gt;=62.5,C20&lt;7.5,C21&lt;0.5),0.588,IF(AND(C23&gt;=45,C23&lt;95,C18&lt;0.25,C28&lt;9,C14&lt;0.25,C19&gt;=0.25,C19&lt;52.5,C20&lt;7.5,C25&lt;5,C22&gt;=35),0.608,IF(AND(C23&gt;=13,C23&lt;38,C18&lt;7,C28&gt;=0.25,C14&lt;12.5,C25&gt;=3,C26&gt;=1,C22&lt;0.5),0.62,IF(AND(C23&gt;=13,C23&lt;38,C28&lt;0.25,C14&lt;12.5,C19&gt;=9,C20&lt;22.5,C26&lt;5),0.625,IF(AND(C23&gt;=48,C23&lt;68,C18&gt;=0.25,C28&lt;22.5,C14&gt;=40,C17&lt;4.5,C21&gt;=1.5),0.633,IF(AND(C23&gt;=38,C23&lt;68,C18&gt;=0.25,C17&lt;4.5,C21&lt;1.5),0.673,IF(AND(C23&gt;=38,C23&lt;48,C18&gt;=0.25,C25&gt;=6,C17&lt;4.5,C21&gt;=1.5),0.684,IF(AND(C23&gt;=13,C23&lt;38,C28&gt;=0.25,C14&lt;12.5,C25&lt;3,C26&gt;=1),0.706,IF(AND(C23&gt;=38,C23&lt;95,C18&lt;0.25,C28&lt;9,C14&gt;=0.25,C19&gt;=0.25,C19&lt;52.5,C20&lt;7.5),0.708,IF(AND(C23&gt;=13,C23&lt;38,C18&lt;3.5,C14&gt;=12.5,C24&gt;=4),0.732,IF(AND(C23&gt;=45,C23&lt;95,C18&lt;0.25,C28&lt;9,C14&lt;0.25,C19&gt;=0.25,C19&lt;52.5,C20&lt;7.5,C25&lt;5,C22&lt;35),0.751,IF(AND(C23&gt;=38,C23&lt;95,C18&lt;0.25,C28&lt;9,C19&lt;0.25,C20&lt;7.5),0.81,IF(AND(C23&gt;=38,C23&lt;48,C18&gt;=0.25,C25&lt;6,C17&lt;4.5,C21&gt;=1.5),0.827,IF(AND(C23&gt;=38,C23&lt;73,C18&lt;0.25,C28&lt;1.5,C19&gt;=62.5,C20&lt;7.5,C21&gt;=0.5),0.886,IF(AND(C23&gt;=13,C23&lt;38,C18&lt;3.5,C14&gt;=12.5,C24&lt;4),0.899,IF(AND(C23&gt;=38,C23&lt;73,C18&lt;0.25,C28&lt;1.5,C19&gt;=52.5,C19&lt;62.5,C20&lt;7.5),0.899,IF(AND(C23&gt;=13,C23&lt;38,C28&lt;0.25,C14&lt;12.5,C26&gt;=5),0.904,IF(AND(C23&gt;=48,C23&lt;68,C18&gt;=5.5,C28&lt;22.5,C14&lt;40,C17&lt;4.5,C21&gt;=1.5),0.906,IF(AND(C23&gt;=73,C23&lt;95,C18&lt;0.25,C28&lt;1.5,C19&gt;=52.5,C20&lt;7.5),0.909,IF(AND(C23&gt;=38,C23&lt;68,C18&gt;=0.25,C25&gt;=6,C17&gt;=4.5),0.926,IF(AND(C23&gt;=13,C23&lt;38,C28&lt;0.25,C14&lt;12.5,C20&gt;=22.5,C26&lt;5),0.991,IF(AND(C23&gt;=48,C23&lt;68,C18&gt;=0.25,C18&lt;5.5,C28&lt;22.5,C14&lt;40,C17&lt;4.5,C21&gt;=1.5),0.994,IF(AND(C23&gt;=68,C23&lt;95,C18&gt;=0.25,C28&lt;9),1.007,IF(AND(C23&gt;=38,C23&lt;95,C18&lt;0.25,C20&gt;=7.5,C24&lt;12),1.06,IF(AND(C23&gt;=68,C23&lt;95,C18&gt;=0.25,C28&gt;=12.5),1.124,IF(AND(C23&gt;=38,C23&lt;95,C18&lt;0.25,C28&gt;=9,C20&lt;7.5),1.173,IF(AND(C23&gt;=95,C19&gt;=60),1.18,IF(AND(C23&gt;=38,C23&lt;68,C18&gt;=0.25,C14&lt;5.05,C25&lt;6,C17&gt;=4.5),1.209,IF(AND(C23&gt;=95,C19&lt;60),1.311,IF(AND(C23&gt;=68,C23&lt;95,C18&gt;=0.25,C28&gt;=9,C28&lt;12.5),1.355,IF(AND(C23&gt;=38,C23&lt;68,C18&gt;=0.25,C14&gt;=5.05,C25&lt;6,C17&gt;=4.5),1.571,"")))))))))))))))))))))))))))))))))))))))))))))))))</f>
        <v>0.58799999999999997</v>
      </c>
      <c r="D81" s="13">
        <f t="shared" si="18"/>
        <v>1.2090000000000001</v>
      </c>
      <c r="E81" s="13">
        <f t="shared" si="18"/>
        <v>0.57399999999999995</v>
      </c>
      <c r="F81" s="13">
        <f t="shared" si="18"/>
        <v>1.1240000000000001</v>
      </c>
      <c r="G81" s="13">
        <f t="shared" si="18"/>
        <v>0.82699999999999996</v>
      </c>
      <c r="H81" s="13">
        <f t="shared" si="18"/>
        <v>0.90600000000000003</v>
      </c>
      <c r="I81" s="13">
        <f t="shared" si="18"/>
        <v>0.99399999999999999</v>
      </c>
      <c r="J81" s="13">
        <f t="shared" si="18"/>
        <v>0.99399999999999999</v>
      </c>
      <c r="K81" s="13">
        <f t="shared" si="18"/>
        <v>1.4E-2</v>
      </c>
      <c r="L81" s="13">
        <f t="shared" si="18"/>
        <v>1.4E-2</v>
      </c>
      <c r="M81" s="13">
        <f t="shared" si="18"/>
        <v>1.4E-2</v>
      </c>
      <c r="N81" s="13">
        <f t="shared" si="18"/>
        <v>1.4E-2</v>
      </c>
      <c r="O81" s="13">
        <f t="shared" si="18"/>
        <v>1.4E-2</v>
      </c>
      <c r="P81" s="13">
        <f t="shared" si="18"/>
        <v>1.4E-2</v>
      </c>
      <c r="Q81" s="13">
        <f t="shared" si="18"/>
        <v>1.4E-2</v>
      </c>
      <c r="R81" s="13">
        <f t="shared" si="18"/>
        <v>1.4E-2</v>
      </c>
      <c r="S81" s="13">
        <f t="shared" si="18"/>
        <v>1.4E-2</v>
      </c>
      <c r="T81" s="13">
        <f t="shared" si="18"/>
        <v>1.4E-2</v>
      </c>
      <c r="U81" s="13">
        <f t="shared" si="18"/>
        <v>1.4E-2</v>
      </c>
      <c r="V81" s="13">
        <f t="shared" si="18"/>
        <v>1.4E-2</v>
      </c>
      <c r="W81" s="13">
        <f t="shared" si="18"/>
        <v>1.4E-2</v>
      </c>
      <c r="X81" s="13">
        <f t="shared" si="18"/>
        <v>1.4E-2</v>
      </c>
      <c r="Y81" s="13">
        <f t="shared" si="18"/>
        <v>1.4E-2</v>
      </c>
      <c r="Z81" s="13">
        <f t="shared" si="18"/>
        <v>1.4E-2</v>
      </c>
      <c r="AA81" s="13">
        <f t="shared" si="18"/>
        <v>1.4E-2</v>
      </c>
      <c r="AB81" s="13">
        <f t="shared" si="18"/>
        <v>1.4E-2</v>
      </c>
      <c r="AC81" s="13">
        <f t="shared" si="18"/>
        <v>1.4E-2</v>
      </c>
      <c r="AD81" s="13">
        <f t="shared" si="18"/>
        <v>1.4E-2</v>
      </c>
      <c r="AE81" s="13">
        <f t="shared" si="18"/>
        <v>1.4E-2</v>
      </c>
      <c r="AF81" s="13">
        <f t="shared" si="18"/>
        <v>1.4E-2</v>
      </c>
      <c r="AG81" s="13">
        <f t="shared" si="18"/>
        <v>1.4E-2</v>
      </c>
      <c r="AH81" s="13">
        <f t="shared" si="18"/>
        <v>1.4E-2</v>
      </c>
      <c r="AI81" s="13">
        <f t="shared" si="18"/>
        <v>1.4E-2</v>
      </c>
      <c r="AJ81" s="13">
        <f t="shared" si="18"/>
        <v>1.4E-2</v>
      </c>
      <c r="AK81" s="13">
        <f t="shared" si="18"/>
        <v>1.4E-2</v>
      </c>
      <c r="AL81" s="13">
        <f t="shared" si="18"/>
        <v>1.4E-2</v>
      </c>
      <c r="AM81" s="13">
        <f t="shared" si="18"/>
        <v>1.4E-2</v>
      </c>
      <c r="AN81" s="13">
        <f t="shared" si="18"/>
        <v>1.4E-2</v>
      </c>
      <c r="AO81" s="13">
        <f t="shared" si="18"/>
        <v>1.4E-2</v>
      </c>
      <c r="AP81" s="13">
        <f t="shared" si="18"/>
        <v>1.4E-2</v>
      </c>
      <c r="AQ81" s="13">
        <f t="shared" si="18"/>
        <v>1.4E-2</v>
      </c>
      <c r="AR81" s="13">
        <f t="shared" si="18"/>
        <v>1.4E-2</v>
      </c>
      <c r="AS81" s="13">
        <f t="shared" si="18"/>
        <v>1.4E-2</v>
      </c>
      <c r="AT81" s="13">
        <f t="shared" si="18"/>
        <v>1.4E-2</v>
      </c>
      <c r="AU81" s="13">
        <f t="shared" si="18"/>
        <v>1.4E-2</v>
      </c>
      <c r="AV81" s="13">
        <f t="shared" si="18"/>
        <v>1.4E-2</v>
      </c>
      <c r="AW81" s="13">
        <f t="shared" si="18"/>
        <v>1.4E-2</v>
      </c>
      <c r="AX81" s="13">
        <f t="shared" si="18"/>
        <v>1.4E-2</v>
      </c>
    </row>
    <row r="82" spans="1:50" x14ac:dyDescent="0.35">
      <c r="A82" s="1" t="s">
        <v>50</v>
      </c>
      <c r="B82" s="13">
        <f>IF(AND(B23&lt;1),0,IF(AND(B23&gt;=1,B23&lt;13,B26&gt;=3,B28&lt;1.5,B25&lt;2),0.21,IF(AND(B23&gt;=1,B23&lt;13,B26&lt;3,B28&lt;1.5),0.22,IF(AND(B23&gt;=23,B23&lt;43,B26&lt;1,B20&lt;7.5),0.33,IF(AND(B23&gt;=1,B23&lt;13,B28&gt;=1.5,B14&gt;=0.5),0.36,IF(AND(B23&gt;=13,B23&lt;23,B20&lt;10,B19&gt;=5,B27&lt;3,B24&lt;8),0.38,IF(AND(B23&gt;=1,B23&lt;13,B26&gt;=3,B28&lt;1.5,B25&gt;=2),0.39,IF(AND(B23&gt;=13,B23&lt;23,B28&gt;=0.5,B19&lt;5,B27&lt;2),0.39,IF(AND(B23&gt;=1,B23&lt;13,B28&gt;=1.5,B14&lt;0.5),0.52,IF(AND(B23&gt;=23,B23&lt;38,B26&gt;=7,B20&lt;25,B14&lt;12.5,B22&lt;12),0.53,IF(AND(B23&gt;=78,B26&lt;14,B20&lt;9.5,B28&lt;12.5,B25&lt;7,B14&lt;0.75),0.53,IF(AND(B23&gt;=13,B23&lt;23,B19&gt;=5,B27&gt;=3),0.54,IF(AND(B23&gt;=43,B26&lt;14,B20&lt;9.5,B28&lt;12.5,B19&gt;=28,B25&gt;=7,B21&gt;=11),0.58,IF(AND(B23&gt;=13,B23&lt;23,B28&gt;=0.5,B19&lt;5,B27&gt;=2),0.6,IF(AND(B23&gt;=23,B23&lt;43,B26&lt;1,B20&gt;=7.5),0.6,IF(AND(B23&gt;=23,B23&lt;43,B26&gt;=1,B14&gt;=12.5,B24&gt;=5),0.61,IF(AND(B23&gt;=23,B23&lt;38,B26&gt;=1,B26&lt;7,B20&lt;25,B14&lt;12.5,B22&lt;12),0.63,IF(AND(B23&gt;=13,B23&lt;23,B20&gt;=10,B19&gt;=5,B27&lt;3,B24&lt;8),0.63,IF(AND(B23&gt;=13,B23&lt;23,B19&gt;=5,B27&lt;3,B24&gt;=8),0.63,IF(AND(B23&gt;=43,B23&lt;73,B26&lt;14,B20&lt;9.5,B28&lt;6,B19&lt;65,B25&lt;7,B21&lt;43,B22&gt;=19,B17&lt;15),0.63,IF(AND(B23&gt;=43,B23&lt;73,B26&lt;14,B20&lt;9.5,B28&lt;12.5,B19&gt;=65,B25&lt;7,B21&lt;43,B17&lt;15),0.66,IF(AND(B23&gt;=43,B23&lt;73,B26&lt;14,B20&lt;9.5,B28&gt;=6,B28&lt;12.5,B19&lt;65,B25&lt;7,B21&lt;43,B17&lt;15),0.68,IF(AND(B23&gt;=43,B23&lt;68,B26&gt;=14,B20&gt;=12.5,B16&lt;2),0.68,IF(AND(B23&gt;=38,B23&lt;43,B26&gt;=1,B20&lt;25,B14&lt;12.5,B22&lt;12),0.7,IF(AND(B23&gt;=43,B23&lt;95,B26&lt;14,B20&gt;=9.5,B19&lt;63,B14&lt;25,B21&gt;=21),0.74,IF(AND(B23&gt;=78,B26&lt;14,B20&lt;9.5,B28&lt;12.5,B25&lt;7,B14&gt;=0.75),0.77,IF(AND(B23&gt;=43,B23&lt;48,B26&lt;14,B20&lt;9.5,B28&lt;12.5,B25&gt;=7,B21&lt;11),0.79,IF(AND(B23&gt;=43,B23&lt;63,B26&lt;14,B20&lt;9.5,B28&gt;=12.5),0.79,IF(AND(B23&gt;=43,B23&lt;73,B26&lt;14,B20&lt;9.5,B28&lt;6,B19&lt;65,B25&lt;7,B21&lt;43,B22&lt;19,B17&lt;15),0.81,IF(AND(B23&gt;=43,B26&lt;14,B20&lt;9.5,B28&lt;12.5,B19&lt;28,B25&gt;=7,B21&gt;=11),0.81,IF(AND(B23&gt;=23,B23&lt;43,B26&gt;=1,B14&gt;=12.5,B24&lt;5),0.88,IF(AND(B23&gt;=73,B23&lt;78,B26&lt;14,B20&lt;9.5,B28&lt;12.5,B25&lt;7),0.91,IF(AND(B23&gt;=23,B23&lt;43,B26&gt;=1,B20&lt;25,B14&lt;12.5,B22&gt;=12),0.94,IF(AND(B23&gt;=13,B23&lt;23,B28&lt;0.5,B19&lt;5),0.94,IF(AND(B23&gt;=43,B23&lt;68,B26&gt;=14,B20&lt;12.5,B19&gt;=50,B16&lt;2),0.94,IF(AND(B23&gt;=43,B23&lt;95,B26&lt;14,B20&gt;=9.5,B19&lt;63,B14&lt;25,B21&lt;21),0.95,IF(AND(B23&gt;=43,B23&lt;73,B26&lt;14,B20&lt;9.5,B28&lt;12.5,B25&lt;7,B21&lt;43,B17&gt;=15),0.95,IF(AND(B23&gt;=23,B23&lt;43,B26&gt;=1,B20&gt;=25,B14&lt;12.5),0.99,IF(AND(B23&gt;=48,B26&lt;14,B20&lt;9.5,B28&lt;12.5,B25&gt;=7,B21&lt;11),1,IF(AND(B23&gt;=43,B23&lt;95,B26&lt;14,B20&gt;=9.5,B19&lt;63,B14&gt;=25),1.06,IF(AND(B23&gt;=43,B23&lt;68,B26&gt;=14,B20&lt;12.5,B19&lt;50,B16&lt;2),1.08,IF(AND(B23&gt;=43,B23&lt;73,B26&lt;14,B20&lt;9.5,B28&lt;12.5,B25&lt;7,B21&gt;=43),1.11,IF(AND(B23&gt;=43,B26&gt;=14,B20&gt;=15,B16&gt;=2),1.12,IF(AND(B23&gt;=68,B26&gt;=14,B16&lt;2),1.14,IF(AND(B23&gt;=63,B26&lt;14,B20&lt;9.5,B28&gt;=12.5),1.15,IF(AND(B23&gt;=95,B26&lt;14,B20&gt;=9.5,B19&lt;63),1.3,IF(AND(B23&gt;=43,B26&gt;=14,B20&lt;15,B16&gt;=2),1.41,IF(AND(B23&gt;=43,B26&lt;14,B20&gt;=9.5,B19&gt;=63),1.57,""))))))))))))))))))))))))))))))))))))))))))))))))</f>
        <v>0.22</v>
      </c>
      <c r="C82" s="13">
        <f t="shared" ref="C82:AX82" si="19">IF(AND(C23&lt;1),0,IF(AND(C23&gt;=1,C23&lt;13,C26&gt;=3,C28&lt;1.5,C25&lt;2),0.21,IF(AND(C23&gt;=1,C23&lt;13,C26&lt;3,C28&lt;1.5),0.22,IF(AND(C23&gt;=23,C23&lt;43,C26&lt;1,C20&lt;7.5),0.33,IF(AND(C23&gt;=1,C23&lt;13,C28&gt;=1.5,C14&gt;=0.5),0.36,IF(AND(C23&gt;=13,C23&lt;23,C20&lt;10,C19&gt;=5,C27&lt;3,C24&lt;8),0.38,IF(AND(C23&gt;=1,C23&lt;13,C26&gt;=3,C28&lt;1.5,C25&gt;=2),0.39,IF(AND(C23&gt;=13,C23&lt;23,C28&gt;=0.5,C19&lt;5,C27&lt;2),0.39,IF(AND(C23&gt;=1,C23&lt;13,C28&gt;=1.5,C14&lt;0.5),0.52,IF(AND(C23&gt;=23,C23&lt;38,C26&gt;=7,C20&lt;25,C14&lt;12.5,C22&lt;12),0.53,IF(AND(C23&gt;=78,C26&lt;14,C20&lt;9.5,C28&lt;12.5,C25&lt;7,C14&lt;0.75),0.53,IF(AND(C23&gt;=13,C23&lt;23,C19&gt;=5,C27&gt;=3),0.54,IF(AND(C23&gt;=43,C26&lt;14,C20&lt;9.5,C28&lt;12.5,C19&gt;=28,C25&gt;=7,C21&gt;=11),0.58,IF(AND(C23&gt;=13,C23&lt;23,C28&gt;=0.5,C19&lt;5,C27&gt;=2),0.6,IF(AND(C23&gt;=23,C23&lt;43,C26&lt;1,C20&gt;=7.5),0.6,IF(AND(C23&gt;=23,C23&lt;43,C26&gt;=1,C14&gt;=12.5,C24&gt;=5),0.61,IF(AND(C23&gt;=23,C23&lt;38,C26&gt;=1,C26&lt;7,C20&lt;25,C14&lt;12.5,C22&lt;12),0.63,IF(AND(C23&gt;=13,C23&lt;23,C20&gt;=10,C19&gt;=5,C27&lt;3,C24&lt;8),0.63,IF(AND(C23&gt;=13,C23&lt;23,C19&gt;=5,C27&lt;3,C24&gt;=8),0.63,IF(AND(C23&gt;=43,C23&lt;73,C26&lt;14,C20&lt;9.5,C28&lt;6,C19&lt;65,C25&lt;7,C21&lt;43,C22&gt;=19,C17&lt;15),0.63,IF(AND(C23&gt;=43,C23&lt;73,C26&lt;14,C20&lt;9.5,C28&lt;12.5,C19&gt;=65,C25&lt;7,C21&lt;43,C17&lt;15),0.66,IF(AND(C23&gt;=43,C23&lt;73,C26&lt;14,C20&lt;9.5,C28&gt;=6,C28&lt;12.5,C19&lt;65,C25&lt;7,C21&lt;43,C17&lt;15),0.68,IF(AND(C23&gt;=43,C23&lt;68,C26&gt;=14,C20&gt;=12.5,C16&lt;2),0.68,IF(AND(C23&gt;=38,C23&lt;43,C26&gt;=1,C20&lt;25,C14&lt;12.5,C22&lt;12),0.7,IF(AND(C23&gt;=43,C23&lt;95,C26&lt;14,C20&gt;=9.5,C19&lt;63,C14&lt;25,C21&gt;=21),0.74,IF(AND(C23&gt;=78,C26&lt;14,C20&lt;9.5,C28&lt;12.5,C25&lt;7,C14&gt;=0.75),0.77,IF(AND(C23&gt;=43,C23&lt;48,C26&lt;14,C20&lt;9.5,C28&lt;12.5,C25&gt;=7,C21&lt;11),0.79,IF(AND(C23&gt;=43,C23&lt;63,C26&lt;14,C20&lt;9.5,C28&gt;=12.5),0.79,IF(AND(C23&gt;=43,C23&lt;73,C26&lt;14,C20&lt;9.5,C28&lt;6,C19&lt;65,C25&lt;7,C21&lt;43,C22&lt;19,C17&lt;15),0.81,IF(AND(C23&gt;=43,C26&lt;14,C20&lt;9.5,C28&lt;12.5,C19&lt;28,C25&gt;=7,C21&gt;=11),0.81,IF(AND(C23&gt;=23,C23&lt;43,C26&gt;=1,C14&gt;=12.5,C24&lt;5),0.88,IF(AND(C23&gt;=73,C23&lt;78,C26&lt;14,C20&lt;9.5,C28&lt;12.5,C25&lt;7),0.91,IF(AND(C23&gt;=23,C23&lt;43,C26&gt;=1,C20&lt;25,C14&lt;12.5,C22&gt;=12),0.94,IF(AND(C23&gt;=13,C23&lt;23,C28&lt;0.5,C19&lt;5),0.94,IF(AND(C23&gt;=43,C23&lt;68,C26&gt;=14,C20&lt;12.5,C19&gt;=50,C16&lt;2),0.94,IF(AND(C23&gt;=43,C23&lt;95,C26&lt;14,C20&gt;=9.5,C19&lt;63,C14&lt;25,C21&lt;21),0.95,IF(AND(C23&gt;=43,C23&lt;73,C26&lt;14,C20&lt;9.5,C28&lt;12.5,C25&lt;7,C21&lt;43,C17&gt;=15),0.95,IF(AND(C23&gt;=23,C23&lt;43,C26&gt;=1,C20&gt;=25,C14&lt;12.5),0.99,IF(AND(C23&gt;=48,C26&lt;14,C20&lt;9.5,C28&lt;12.5,C25&gt;=7,C21&lt;11),1,IF(AND(C23&gt;=43,C23&lt;95,C26&lt;14,C20&gt;=9.5,C19&lt;63,C14&gt;=25),1.06,IF(AND(C23&gt;=43,C23&lt;68,C26&gt;=14,C20&lt;12.5,C19&lt;50,C16&lt;2),1.08,IF(AND(C23&gt;=43,C23&lt;73,C26&lt;14,C20&lt;9.5,C28&lt;12.5,C25&lt;7,C21&gt;=43),1.11,IF(AND(C23&gt;=43,C26&gt;=14,C20&gt;=15,C16&gt;=2),1.12,IF(AND(C23&gt;=68,C26&gt;=14,C16&lt;2),1.14,IF(AND(C23&gt;=63,C26&lt;14,C20&lt;9.5,C28&gt;=12.5),1.15,IF(AND(C23&gt;=95,C26&lt;14,C20&gt;=9.5,C19&lt;63),1.3,IF(AND(C23&gt;=43,C26&gt;=14,C20&lt;15,C16&gt;=2),1.41,IF(AND(C23&gt;=43,C26&lt;14,C20&gt;=9.5,C19&gt;=63),1.57,""))))))))))))))))))))))))))))))))))))))))))))))))</f>
        <v>0.66</v>
      </c>
      <c r="D82" s="13">
        <f t="shared" si="19"/>
        <v>1.08</v>
      </c>
      <c r="E82" s="13">
        <f t="shared" si="19"/>
        <v>0.79</v>
      </c>
      <c r="F82" s="13">
        <f t="shared" si="19"/>
        <v>1.1499999999999999</v>
      </c>
      <c r="G82" s="13">
        <f t="shared" si="19"/>
        <v>0.7</v>
      </c>
      <c r="H82" s="13">
        <f t="shared" si="19"/>
        <v>0.68</v>
      </c>
      <c r="I82" s="13">
        <f t="shared" si="19"/>
        <v>1.08</v>
      </c>
      <c r="J82" s="13">
        <f t="shared" si="19"/>
        <v>0.94</v>
      </c>
      <c r="K82" s="13">
        <f t="shared" si="19"/>
        <v>0</v>
      </c>
      <c r="L82" s="13">
        <f t="shared" si="19"/>
        <v>0</v>
      </c>
      <c r="M82" s="13">
        <f t="shared" si="19"/>
        <v>0</v>
      </c>
      <c r="N82" s="13">
        <f t="shared" si="19"/>
        <v>0</v>
      </c>
      <c r="O82" s="13">
        <f t="shared" si="19"/>
        <v>0</v>
      </c>
      <c r="P82" s="13">
        <f t="shared" si="19"/>
        <v>0</v>
      </c>
      <c r="Q82" s="13">
        <f t="shared" si="19"/>
        <v>0</v>
      </c>
      <c r="R82" s="13">
        <f t="shared" si="19"/>
        <v>0</v>
      </c>
      <c r="S82" s="13">
        <f t="shared" si="19"/>
        <v>0</v>
      </c>
      <c r="T82" s="13">
        <f t="shared" si="19"/>
        <v>0</v>
      </c>
      <c r="U82" s="13">
        <f t="shared" si="19"/>
        <v>0</v>
      </c>
      <c r="V82" s="13">
        <f t="shared" si="19"/>
        <v>0</v>
      </c>
      <c r="W82" s="13">
        <f t="shared" si="19"/>
        <v>0</v>
      </c>
      <c r="X82" s="13">
        <f t="shared" si="19"/>
        <v>0</v>
      </c>
      <c r="Y82" s="13">
        <f t="shared" si="19"/>
        <v>0</v>
      </c>
      <c r="Z82" s="13">
        <f t="shared" si="19"/>
        <v>0</v>
      </c>
      <c r="AA82" s="13">
        <f t="shared" si="19"/>
        <v>0</v>
      </c>
      <c r="AB82" s="13">
        <f t="shared" si="19"/>
        <v>0</v>
      </c>
      <c r="AC82" s="13">
        <f t="shared" si="19"/>
        <v>0</v>
      </c>
      <c r="AD82" s="13">
        <f t="shared" si="19"/>
        <v>0</v>
      </c>
      <c r="AE82" s="13">
        <f t="shared" si="19"/>
        <v>0</v>
      </c>
      <c r="AF82" s="13">
        <f t="shared" si="19"/>
        <v>0</v>
      </c>
      <c r="AG82" s="13">
        <f t="shared" si="19"/>
        <v>0</v>
      </c>
      <c r="AH82" s="13">
        <f t="shared" si="19"/>
        <v>0</v>
      </c>
      <c r="AI82" s="13">
        <f t="shared" si="19"/>
        <v>0</v>
      </c>
      <c r="AJ82" s="13">
        <f t="shared" si="19"/>
        <v>0</v>
      </c>
      <c r="AK82" s="13">
        <f t="shared" si="19"/>
        <v>0</v>
      </c>
      <c r="AL82" s="13">
        <f t="shared" si="19"/>
        <v>0</v>
      </c>
      <c r="AM82" s="13">
        <f t="shared" si="19"/>
        <v>0</v>
      </c>
      <c r="AN82" s="13">
        <f t="shared" si="19"/>
        <v>0</v>
      </c>
      <c r="AO82" s="13">
        <f t="shared" si="19"/>
        <v>0</v>
      </c>
      <c r="AP82" s="13">
        <f t="shared" si="19"/>
        <v>0</v>
      </c>
      <c r="AQ82" s="13">
        <f t="shared" si="19"/>
        <v>0</v>
      </c>
      <c r="AR82" s="13">
        <f t="shared" si="19"/>
        <v>0</v>
      </c>
      <c r="AS82" s="13">
        <f t="shared" si="19"/>
        <v>0</v>
      </c>
      <c r="AT82" s="13">
        <f t="shared" si="19"/>
        <v>0</v>
      </c>
      <c r="AU82" s="13">
        <f t="shared" si="19"/>
        <v>0</v>
      </c>
      <c r="AV82" s="13">
        <f t="shared" si="19"/>
        <v>0</v>
      </c>
      <c r="AW82" s="13">
        <f t="shared" si="19"/>
        <v>0</v>
      </c>
      <c r="AX82" s="13">
        <f t="shared" si="19"/>
        <v>0</v>
      </c>
    </row>
    <row r="83" spans="1:50" x14ac:dyDescent="0.35">
      <c r="A83" s="1" t="s">
        <v>51</v>
      </c>
      <c r="B83" s="13">
        <f>IF(AND(B23&gt;=13,B23&lt;28,B26&gt;=1,B20&gt;=2.5,B21&gt;=5.5,B21&lt;7.5,B14&lt;13),0,IF(AND(B23&lt;3),0.014,IF(AND(B23&gt;=9,B23&lt;13,B19&gt;=5.5,B18&lt;1),0.075,IF(AND(B23&gt;=13,B23&lt;43,B26&lt;1,B27&gt;=3),0.174,IF(AND(B23&gt;=9,B23&lt;13,B19&lt;5.5,B18&lt;1),0.29,IF(AND(B23&gt;=3,B23&lt;9,B18&lt;1),0.312,IF(AND(B23&gt;=48,B23&lt;95,B26&gt;=2,B26&lt;3,B20&lt;9.5,B19&gt;=32,B18&lt;1,B24&lt;4),0.36,IF(AND(B23&gt;=13,B23&lt;28,B26&gt;=1,B19&lt;4.5,B21&lt;5.5,B28&gt;=2,B14&lt;13),0.376,IF(AND(B23&gt;=3,B23&lt;13,B18&gt;=1),0.388,IF(AND(B23&gt;=13,B23&lt;28,B26&gt;=1,B19&gt;=4.5,B21&lt;5.5,B28&gt;=2,B14&lt;13,B17&lt;0.5),0.394,IF(AND(B23&gt;=13,B23&lt;43,B26&lt;1,B27&lt;3),0.408,IF(AND(B23&gt;=13,B23&lt;28,B26&gt;=1,B20&lt;2.5,B21&gt;=5.5,B21&lt;7.5,B14&lt;13),0.441,IF(AND(B23&gt;=28,B23&lt;48,B26&gt;=1,B19&gt;=17.5,B24&lt;4,B28&gt;=5),0.464,IF(AND(B23&gt;=48,B23&lt;95,B26&lt;2,B20&lt;9.5,B18&lt;1,B24&lt;4,B28&gt;=2),0.464,IF(AND(B23&gt;=13,B23&lt;28,B26&gt;=1,B21&gt;=7.5,B14&lt;13,B22&lt;4.5),0.515,IF(AND(B23&gt;=13,B23&lt;28,B26&gt;=1,B19&gt;=4.5,B21&lt;5.5,B28&gt;=2,B14&lt;13,B17&gt;=0.5),0.564,IF(AND(B23&gt;=13,B23&lt;28,B26&gt;=1,B21&lt;5.5,B28&lt;2,B14&lt;13),0.593,IF(AND(B23&gt;=28,B23&lt;48,B26&gt;=1,B24&gt;=4),0.623,IF(AND(B23&gt;=48,B23&lt;95,B20&lt;9.5,B18&gt;=11,B25&gt;=4),0.627,IF(AND(B23&gt;=48,B23&lt;95,B26&lt;6,B20&gt;=9.5,B19&gt;=32.5,B21&lt;15),0.685,IF(AND(B23&gt;=48,B23&lt;95,B26&gt;=3,B20&lt;9.5,B18&lt;1,B24&lt;4,B17&gt;=0.5),0.697,IF(AND(B23&gt;=28,B23&lt;48,B26&gt;=1,B19&gt;=17.5,B24&lt;4,B28&lt;5),0.703,IF(AND(B23&gt;=28,B23&lt;48,B26&gt;=1,B19&lt;17.5,B24&lt;4),0.765,IF(AND(B23&gt;=48,B23&lt;95,B26&lt;2,B20&lt;0.5,B18&lt;1,B24&lt;4,B28&lt;2),0.767,IF(AND(B23&gt;=48,B23&lt;95,B26&gt;=2,B26&lt;3,B20&lt;9.5,B19&lt;32,B18&lt;1,B24&lt;4),0.768,IF(AND(B23&gt;=13,B23&lt;28,B26&gt;=1,B14&gt;=13),0.816,IF(AND(B23&gt;=48,B23&lt;95,B26&gt;=3,B20&lt;9.5,B19&lt;67.5,B18&lt;1,B24&lt;4,B17&lt;0.5),0.855,IF(AND(B23&gt;=43,B23&lt;48,B26&lt;1),0.886,IF(AND(B23&gt;=48,B23&lt;95,B26&lt;2,B20&gt;=0.5,B20&lt;9.5,B18&lt;1,B24&lt;4,B28&lt;2),0.938,IF(AND(B23&gt;=13,B23&lt;28,B26&gt;=1,B21&gt;=7.5,B14&lt;13,B22&gt;=4.5),0.939,IF(AND(B23&gt;=48,B23&lt;95,B20&lt;9.5,B18&gt;=1,B18&lt;11,B17&gt;=0.5),0.945,IF(AND(B23&gt;=48,B23&lt;95,B20&lt;9.5,B18&gt;=11,B25&lt;4),0.956,IF(AND(B23&gt;=48,B23&lt;95,B26&gt;=6,B20&gt;=9.5,B19&gt;=32.5,B21&lt;15),0.986,IF(AND(B23&gt;=48,B23&lt;95,B20&lt;9.5,B18&gt;=1,B18&lt;11,B17&lt;0.5),1.066,IF(AND(B23&gt;=48,B23&lt;95,B20&gt;=9.5,B19&lt;32.5,B21&lt;15),1.072,IF(AND(B23&gt;=48,B23&lt;95,B20&gt;=9.5,B19&gt;=30,B21&gt;=21.5),1.087,IF(AND(B23&gt;=48,B23&lt;95,B26&gt;=3,B20&lt;9.5,B19&gt;=67.5,B18&lt;1,B24&lt;4,B17&lt;0.5),1.107,IF(AND(B23&gt;=48,B23&lt;95,B20&lt;9.5,B18&lt;1,B24&gt;=4),1.11,IF(AND(B23&gt;=95,B25&lt;9),1.181,IF(AND(B23&gt;=48,B23&lt;95,B20&gt;=9.5,B19&lt;30,B21&gt;=21.5),1.281,IF(AND(B23&gt;=95,B25&gt;=9,B16&lt;4.5),1.381,IF(AND(B23&gt;=48,B23&lt;95,B20&gt;=9.5,B21&gt;=15,B21&lt;21.5),1.571,IF(AND(B23&gt;=95,B25&gt;=9,B16&gt;=4.5),1.571,"")))))))))))))))))))))))))))))))))))))))))))</f>
        <v>7.4999999999999997E-2</v>
      </c>
      <c r="C83" s="13">
        <f t="shared" ref="C83:AX83" si="20">IF(AND(C23&gt;=13,C23&lt;28,C26&gt;=1,C20&gt;=2.5,C21&gt;=5.5,C21&lt;7.5,C14&lt;13),0,IF(AND(C23&lt;3),0.014,IF(AND(C23&gt;=9,C23&lt;13,C19&gt;=5.5,C18&lt;1),0.075,IF(AND(C23&gt;=13,C23&lt;43,C26&lt;1,C27&gt;=3),0.174,IF(AND(C23&gt;=9,C23&lt;13,C19&lt;5.5,C18&lt;1),0.29,IF(AND(C23&gt;=3,C23&lt;9,C18&lt;1),0.312,IF(AND(C23&gt;=48,C23&lt;95,C26&gt;=2,C26&lt;3,C20&lt;9.5,C19&gt;=32,C18&lt;1,C24&lt;4),0.36,IF(AND(C23&gt;=13,C23&lt;28,C26&gt;=1,C19&lt;4.5,C21&lt;5.5,C28&gt;=2,C14&lt;13),0.376,IF(AND(C23&gt;=3,C23&lt;13,C18&gt;=1),0.388,IF(AND(C23&gt;=13,C23&lt;28,C26&gt;=1,C19&gt;=4.5,C21&lt;5.5,C28&gt;=2,C14&lt;13,C17&lt;0.5),0.394,IF(AND(C23&gt;=13,C23&lt;43,C26&lt;1,C27&lt;3),0.408,IF(AND(C23&gt;=13,C23&lt;28,C26&gt;=1,C20&lt;2.5,C21&gt;=5.5,C21&lt;7.5,C14&lt;13),0.441,IF(AND(C23&gt;=28,C23&lt;48,C26&gt;=1,C19&gt;=17.5,C24&lt;4,C28&gt;=5),0.464,IF(AND(C23&gt;=48,C23&lt;95,C26&lt;2,C20&lt;9.5,C18&lt;1,C24&lt;4,C28&gt;=2),0.464,IF(AND(C23&gt;=13,C23&lt;28,C26&gt;=1,C21&gt;=7.5,C14&lt;13,C22&lt;4.5),0.515,IF(AND(C23&gt;=13,C23&lt;28,C26&gt;=1,C19&gt;=4.5,C21&lt;5.5,C28&gt;=2,C14&lt;13,C17&gt;=0.5),0.564,IF(AND(C23&gt;=13,C23&lt;28,C26&gt;=1,C21&lt;5.5,C28&lt;2,C14&lt;13),0.593,IF(AND(C23&gt;=28,C23&lt;48,C26&gt;=1,C24&gt;=4),0.623,IF(AND(C23&gt;=48,C23&lt;95,C20&lt;9.5,C18&gt;=11,C25&gt;=4),0.627,IF(AND(C23&gt;=48,C23&lt;95,C26&lt;6,C20&gt;=9.5,C19&gt;=32.5,C21&lt;15),0.685,IF(AND(C23&gt;=48,C23&lt;95,C26&gt;=3,C20&lt;9.5,C18&lt;1,C24&lt;4,C17&gt;=0.5),0.697,IF(AND(C23&gt;=28,C23&lt;48,C26&gt;=1,C19&gt;=17.5,C24&lt;4,C28&lt;5),0.703,IF(AND(C23&gt;=28,C23&lt;48,C26&gt;=1,C19&lt;17.5,C24&lt;4),0.765,IF(AND(C23&gt;=48,C23&lt;95,C26&lt;2,C20&lt;0.5,C18&lt;1,C24&lt;4,C28&lt;2),0.767,IF(AND(C23&gt;=48,C23&lt;95,C26&gt;=2,C26&lt;3,C20&lt;9.5,C19&lt;32,C18&lt;1,C24&lt;4),0.768,IF(AND(C23&gt;=13,C23&lt;28,C26&gt;=1,C14&gt;=13),0.816,IF(AND(C23&gt;=48,C23&lt;95,C26&gt;=3,C20&lt;9.5,C19&lt;67.5,C18&lt;1,C24&lt;4,C17&lt;0.5),0.855,IF(AND(C23&gt;=43,C23&lt;48,C26&lt;1),0.886,IF(AND(C23&gt;=48,C23&lt;95,C26&lt;2,C20&gt;=0.5,C20&lt;9.5,C18&lt;1,C24&lt;4,C28&lt;2),0.938,IF(AND(C23&gt;=13,C23&lt;28,C26&gt;=1,C21&gt;=7.5,C14&lt;13,C22&gt;=4.5),0.939,IF(AND(C23&gt;=48,C23&lt;95,C20&lt;9.5,C18&gt;=1,C18&lt;11,C17&gt;=0.5),0.945,IF(AND(C23&gt;=48,C23&lt;95,C20&lt;9.5,C18&gt;=11,C25&lt;4),0.956,IF(AND(C23&gt;=48,C23&lt;95,C26&gt;=6,C20&gt;=9.5,C19&gt;=32.5,C21&lt;15),0.986,IF(AND(C23&gt;=48,C23&lt;95,C20&lt;9.5,C18&gt;=1,C18&lt;11,C17&lt;0.5),1.066,IF(AND(C23&gt;=48,C23&lt;95,C20&gt;=9.5,C19&lt;32.5,C21&lt;15),1.072,IF(AND(C23&gt;=48,C23&lt;95,C20&gt;=9.5,C19&gt;=30,C21&gt;=21.5),1.087,IF(AND(C23&gt;=48,C23&lt;95,C26&gt;=3,C20&lt;9.5,C19&gt;=67.5,C18&lt;1,C24&lt;4,C17&lt;0.5),1.107,IF(AND(C23&gt;=48,C23&lt;95,C20&lt;9.5,C18&lt;1,C24&gt;=4),1.11,IF(AND(C23&gt;=95,C25&lt;9),1.181,IF(AND(C23&gt;=48,C23&lt;95,C20&gt;=9.5,C19&lt;30,C21&gt;=21.5),1.281,IF(AND(C23&gt;=95,C25&gt;=9,C16&lt;4.5),1.381,IF(AND(C23&gt;=48,C23&lt;95,C20&gt;=9.5,C21&gt;=15,C21&lt;21.5),1.571,IF(AND(C23&gt;=95,C25&gt;=9,C16&gt;=4.5),1.571,"")))))))))))))))))))))))))))))))))))))))))))</f>
        <v>0.76700000000000002</v>
      </c>
      <c r="D83" s="13">
        <f t="shared" si="20"/>
        <v>0.46400000000000002</v>
      </c>
      <c r="E83" s="13">
        <f t="shared" si="20"/>
        <v>0.95599999999999996</v>
      </c>
      <c r="F83" s="13">
        <f t="shared" si="20"/>
        <v>1.0660000000000001</v>
      </c>
      <c r="G83" s="13">
        <f t="shared" si="20"/>
        <v>0.76500000000000001</v>
      </c>
      <c r="H83" s="13">
        <f t="shared" si="20"/>
        <v>0.627</v>
      </c>
      <c r="I83" s="13">
        <f t="shared" si="20"/>
        <v>0.94499999999999995</v>
      </c>
      <c r="J83" s="13">
        <f t="shared" si="20"/>
        <v>0.94499999999999995</v>
      </c>
      <c r="K83" s="13">
        <f t="shared" si="20"/>
        <v>1.4E-2</v>
      </c>
      <c r="L83" s="13">
        <f t="shared" si="20"/>
        <v>1.4E-2</v>
      </c>
      <c r="M83" s="13">
        <f t="shared" si="20"/>
        <v>1.4E-2</v>
      </c>
      <c r="N83" s="13">
        <f t="shared" si="20"/>
        <v>1.4E-2</v>
      </c>
      <c r="O83" s="13">
        <f t="shared" si="20"/>
        <v>1.4E-2</v>
      </c>
      <c r="P83" s="13">
        <f t="shared" si="20"/>
        <v>1.4E-2</v>
      </c>
      <c r="Q83" s="13">
        <f t="shared" si="20"/>
        <v>1.4E-2</v>
      </c>
      <c r="R83" s="13">
        <f t="shared" si="20"/>
        <v>1.4E-2</v>
      </c>
      <c r="S83" s="13">
        <f t="shared" si="20"/>
        <v>1.4E-2</v>
      </c>
      <c r="T83" s="13">
        <f t="shared" si="20"/>
        <v>1.4E-2</v>
      </c>
      <c r="U83" s="13">
        <f t="shared" si="20"/>
        <v>1.4E-2</v>
      </c>
      <c r="V83" s="13">
        <f t="shared" si="20"/>
        <v>1.4E-2</v>
      </c>
      <c r="W83" s="13">
        <f t="shared" si="20"/>
        <v>1.4E-2</v>
      </c>
      <c r="X83" s="13">
        <f t="shared" si="20"/>
        <v>1.4E-2</v>
      </c>
      <c r="Y83" s="13">
        <f t="shared" si="20"/>
        <v>1.4E-2</v>
      </c>
      <c r="Z83" s="13">
        <f t="shared" si="20"/>
        <v>1.4E-2</v>
      </c>
      <c r="AA83" s="13">
        <f t="shared" si="20"/>
        <v>1.4E-2</v>
      </c>
      <c r="AB83" s="13">
        <f t="shared" si="20"/>
        <v>1.4E-2</v>
      </c>
      <c r="AC83" s="13">
        <f t="shared" si="20"/>
        <v>1.4E-2</v>
      </c>
      <c r="AD83" s="13">
        <f t="shared" si="20"/>
        <v>1.4E-2</v>
      </c>
      <c r="AE83" s="13">
        <f t="shared" si="20"/>
        <v>1.4E-2</v>
      </c>
      <c r="AF83" s="13">
        <f t="shared" si="20"/>
        <v>1.4E-2</v>
      </c>
      <c r="AG83" s="13">
        <f t="shared" si="20"/>
        <v>1.4E-2</v>
      </c>
      <c r="AH83" s="13">
        <f t="shared" si="20"/>
        <v>1.4E-2</v>
      </c>
      <c r="AI83" s="13">
        <f t="shared" si="20"/>
        <v>1.4E-2</v>
      </c>
      <c r="AJ83" s="13">
        <f t="shared" si="20"/>
        <v>1.4E-2</v>
      </c>
      <c r="AK83" s="13">
        <f t="shared" si="20"/>
        <v>1.4E-2</v>
      </c>
      <c r="AL83" s="13">
        <f t="shared" si="20"/>
        <v>1.4E-2</v>
      </c>
      <c r="AM83" s="13">
        <f t="shared" si="20"/>
        <v>1.4E-2</v>
      </c>
      <c r="AN83" s="13">
        <f t="shared" si="20"/>
        <v>1.4E-2</v>
      </c>
      <c r="AO83" s="13">
        <f t="shared" si="20"/>
        <v>1.4E-2</v>
      </c>
      <c r="AP83" s="13">
        <f t="shared" si="20"/>
        <v>1.4E-2</v>
      </c>
      <c r="AQ83" s="13">
        <f t="shared" si="20"/>
        <v>1.4E-2</v>
      </c>
      <c r="AR83" s="13">
        <f t="shared" si="20"/>
        <v>1.4E-2</v>
      </c>
      <c r="AS83" s="13">
        <f t="shared" si="20"/>
        <v>1.4E-2</v>
      </c>
      <c r="AT83" s="13">
        <f t="shared" si="20"/>
        <v>1.4E-2</v>
      </c>
      <c r="AU83" s="13">
        <f t="shared" si="20"/>
        <v>1.4E-2</v>
      </c>
      <c r="AV83" s="13">
        <f t="shared" si="20"/>
        <v>1.4E-2</v>
      </c>
      <c r="AW83" s="13">
        <f t="shared" si="20"/>
        <v>1.4E-2</v>
      </c>
      <c r="AX83" s="13">
        <f t="shared" si="20"/>
        <v>1.4E-2</v>
      </c>
    </row>
    <row r="84" spans="1:50" x14ac:dyDescent="0.35">
      <c r="A84" s="1" t="s">
        <v>52</v>
      </c>
      <c r="B84" s="13">
        <f>IF(AND(B23&lt;3),0.044,IF(AND(B23&gt;=3,B23&lt;18,B25&lt;5,B24&lt;1,B27&lt;2),0.209,IF(AND(B23&gt;=8,B23&lt;18,B25&lt;3,B24&gt;=1),0.308,IF(AND(B23&gt;=3,B23&lt;18,B25&gt;=5,B21&gt;=4),0.331,IF(AND(B23&gt;=3,B23&lt;18,B25&gt;=5,B20&gt;=0.5,B21&lt;1.5),0.353,IF(AND(B23&gt;=63,B23&lt;68,B25&gt;=2,B17&lt;2.5,B20&lt;9,B26&lt;4,B24&lt;9,B28&gt;=0.5,B28&lt;8),0.36,IF(AND(B23&gt;=3,B23&lt;18,B25&lt;5,B24&lt;1,B27&gt;=2),0.393,IF(AND(B23&gt;=18,B23&lt;38,B17&lt;4,B20&lt;27.5,B26&lt;1),0.4,IF(AND(B23&gt;=8,B23&lt;18,B25&gt;=3,B25&lt;5,B24&gt;=1),0.425,IF(AND(B23&gt;=18,B23&lt;43,B17&lt;4,B20&lt;27.5,B26&gt;=1,B21&gt;=4.5,B21&lt;7.5,B16&lt;3.5),0.434,IF(AND(B23&gt;=3,B23&lt;8,B25&lt;5,B24&gt;=1),0.454,IF(AND(B23&gt;=18,B23&lt;25,B17&lt;0.5,B20&lt;27.5,B26&gt;=1,B21&lt;4.5),0.462,IF(AND(B23&gt;=43,B23&lt;68,B25&gt;=2,B17&lt;2.5,B20&lt;9,B26&lt;16,B24&lt;9,B22&gt;=3,B28&gt;=8),0.464,IF(AND(B23&gt;=3,B23&lt;18,B25&gt;=5,B20&lt;0.5,B21&lt;1.5),0.489,IF(AND(B23&gt;=43,B23&lt;83,B17&gt;=4,B20&gt;=9,B26&lt;16),0.524,IF(AND(B23&gt;=18,B23&lt;43,B17&lt;4,B20&lt;27.5,B26&gt;=1,B21&gt;=7.5,B22&lt;3),0.553,IF(AND(B23&gt;=25,B23&lt;43,B17&lt;0.5,B20&lt;27.5,B26&gt;=1,B21&lt;4.5),0.597,IF(AND(B23&gt;=43,B23&lt;68,B25&gt;=2,B17&lt;2.5,B20&lt;9,B26&lt;16,B24&lt;9,B28&lt;0.5),0.618,IF(AND(B23&gt;=18,B23&lt;43,B25&lt;5,B17&gt;=4),0.628,IF(AND(B23&gt;=68,B23&lt;83,B25&lt;3,B17&lt;2.5,B20&lt;9,B26&lt;3),0.629,IF(AND(B23&gt;=83,B25&lt;6,B19&gt;=15),0.664,IF(AND(B23&gt;=18,B23&lt;43,B17&gt;=0.5,B17&lt;4,B20&lt;27.5,B26&gt;=1,B21&lt;4.5),0.671,IF(AND(B23&gt;=3,B23&lt;18,B25&gt;=5,B21&gt;=1.5,B21&lt;4),0.676,IF(AND(B23&gt;=38,B23&lt;43,B17&lt;4,B20&lt;27.5,B26&lt;1),0.685,IF(AND(B23&gt;=18,B23&lt;43,B17&lt;4,B20&lt;27.5,B26&gt;=1,B21&gt;=4.5,B21&lt;7.5,B16&gt;=3.5),0.685,IF(AND(B23&gt;=83,B25&gt;=6,B22&lt;7.5,B27&gt;=1),0.685,IF(AND(B23&gt;=43,B23&lt;68,B25&gt;=2,B17&lt;2.5,B20&lt;9,B26&lt;16,B24&lt;9,B22&lt;3,B28&gt;=8),0.698,IF(AND(B23&gt;=18,B23&lt;43,B25&gt;=5,B17&gt;=4,B14&lt;12),0.703,IF(AND(B23&gt;=43,B23&lt;63,B25&gt;=2,B17&lt;2.5,B20&lt;9,B26&lt;4,B24&lt;9,B28&gt;=0.5,B28&lt;8,B19&lt;55),0.737,IF(AND(B23&gt;=43,B23&lt;68,B25&gt;=2,B17&lt;2.5,B20&lt;9,B26&gt;=9,B26&lt;16,B24&lt;9,B28&gt;=0.5,B28&lt;8),0.745,IF(AND(B23&gt;=18,B23&lt;43,B17&lt;4,B20&lt;27.5,B26&gt;=1,B21&gt;=7.5,B22&gt;=3),0.798,IF(AND(B23&gt;=43,B23&lt;68,B25&gt;=2,B17&lt;2.5,B20&lt;9,B26&gt;=4,B26&lt;9,B24&lt;9,B28&gt;=0.5,B28&lt;8),0.874,IF(AND(B23&gt;=18,B23&lt;43,B25&gt;=5,B17&gt;=4,B14&gt;=12),0.874,IF(AND(B23&gt;=43,B23&lt;68,B25&lt;2,B17&lt;2.5,B20&lt;9,B26&lt;16,B24&lt;9),0.887,IF(AND(B23&gt;=68,B23&lt;83,B25&gt;=3,B17&lt;2.5,B20&lt;9,B26&lt;3),0.92,IF(AND(B23&gt;=43,B23&lt;83,B17&gt;=2.5,B20&lt;9,B26&lt;16),0.938,IF(AND(B23&gt;=68,B23&lt;83,B17&lt;2.5,B20&lt;9,B26&gt;=3,B26&lt;16,B22&lt;0.5),0.942,IF(AND(B23&gt;=43,B23&lt;83,B17&lt;4,B20&gt;=9,B26&lt;16),0.982,IF(AND(B23&gt;=83,B25&lt;6,B19&lt;15),0.986,IF(AND(B23&gt;=18,B23&lt;43,B17&lt;4,B20&gt;=27.5),0.991,IF(AND(B23&gt;=43,B23&lt;63,B25&gt;=2,B17&lt;2.5,B20&lt;9,B26&lt;4,B24&lt;9,B28&gt;=0.5,B28&lt;8,B19&gt;=55),1.019,IF(AND(B23&gt;=43,B23&lt;83,B26&gt;=16),1.077,IF(AND(B23&gt;=68,B23&lt;83,B17&lt;2.5,B20&lt;9,B26&gt;=3,B26&lt;16,B22&gt;=0.5),1.099,IF(AND(B23&gt;=43,B23&lt;68,B17&lt;2.5,B20&lt;9,B26&lt;16,B24&gt;=9),1.107,IF(AND(B23&gt;=83,B25&gt;=6,B22&gt;=7.5,B19&lt;18),1.144,IF(AND(B23&gt;=83,B25&gt;=6,B22&lt;7.5,B27&lt;1),1.195,IF(AND(B23&gt;=93,B25&gt;=6,B22&gt;=7.5,B19&gt;=18),1.333,IF(AND(B23&gt;=83,B23&lt;93,B25&gt;=6,B22&gt;=7.5,B19&gt;=18),1.491,""))))))))))))))))))))))))))))))))))))))))))))))))</f>
        <v>0.20899999999999999</v>
      </c>
      <c r="C84" s="13">
        <f t="shared" ref="C84:AX84" si="21">IF(AND(C23&lt;3),0.044,IF(AND(C23&gt;=3,C23&lt;18,C25&lt;5,C24&lt;1,C27&lt;2),0.209,IF(AND(C23&gt;=8,C23&lt;18,C25&lt;3,C24&gt;=1),0.308,IF(AND(C23&gt;=3,C23&lt;18,C25&gt;=5,C21&gt;=4),0.331,IF(AND(C23&gt;=3,C23&lt;18,C25&gt;=5,C20&gt;=0.5,C21&lt;1.5),0.353,IF(AND(C23&gt;=63,C23&lt;68,C25&gt;=2,C17&lt;2.5,C20&lt;9,C26&lt;4,C24&lt;9,C28&gt;=0.5,C28&lt;8),0.36,IF(AND(C23&gt;=3,C23&lt;18,C25&lt;5,C24&lt;1,C27&gt;=2),0.393,IF(AND(C23&gt;=18,C23&lt;38,C17&lt;4,C20&lt;27.5,C26&lt;1),0.4,IF(AND(C23&gt;=8,C23&lt;18,C25&gt;=3,C25&lt;5,C24&gt;=1),0.425,IF(AND(C23&gt;=18,C23&lt;43,C17&lt;4,C20&lt;27.5,C26&gt;=1,C21&gt;=4.5,C21&lt;7.5,C16&lt;3.5),0.434,IF(AND(C23&gt;=3,C23&lt;8,C25&lt;5,C24&gt;=1),0.454,IF(AND(C23&gt;=18,C23&lt;25,C17&lt;0.5,C20&lt;27.5,C26&gt;=1,C21&lt;4.5),0.462,IF(AND(C23&gt;=43,C23&lt;68,C25&gt;=2,C17&lt;2.5,C20&lt;9,C26&lt;16,C24&lt;9,C22&gt;=3,C28&gt;=8),0.464,IF(AND(C23&gt;=3,C23&lt;18,C25&gt;=5,C20&lt;0.5,C21&lt;1.5),0.489,IF(AND(C23&gt;=43,C23&lt;83,C17&gt;=4,C20&gt;=9,C26&lt;16),0.524,IF(AND(C23&gt;=18,C23&lt;43,C17&lt;4,C20&lt;27.5,C26&gt;=1,C21&gt;=7.5,C22&lt;3),0.553,IF(AND(C23&gt;=25,C23&lt;43,C17&lt;0.5,C20&lt;27.5,C26&gt;=1,C21&lt;4.5),0.597,IF(AND(C23&gt;=43,C23&lt;68,C25&gt;=2,C17&lt;2.5,C20&lt;9,C26&lt;16,C24&lt;9,C28&lt;0.5),0.618,IF(AND(C23&gt;=18,C23&lt;43,C25&lt;5,C17&gt;=4),0.628,IF(AND(C23&gt;=68,C23&lt;83,C25&lt;3,C17&lt;2.5,C20&lt;9,C26&lt;3),0.629,IF(AND(C23&gt;=83,C25&lt;6,C19&gt;=15),0.664,IF(AND(C23&gt;=18,C23&lt;43,C17&gt;=0.5,C17&lt;4,C20&lt;27.5,C26&gt;=1,C21&lt;4.5),0.671,IF(AND(C23&gt;=3,C23&lt;18,C25&gt;=5,C21&gt;=1.5,C21&lt;4),0.676,IF(AND(C23&gt;=38,C23&lt;43,C17&lt;4,C20&lt;27.5,C26&lt;1),0.685,IF(AND(C23&gt;=18,C23&lt;43,C17&lt;4,C20&lt;27.5,C26&gt;=1,C21&gt;=4.5,C21&lt;7.5,C16&gt;=3.5),0.685,IF(AND(C23&gt;=83,C25&gt;=6,C22&lt;7.5,C27&gt;=1),0.685,IF(AND(C23&gt;=43,C23&lt;68,C25&gt;=2,C17&lt;2.5,C20&lt;9,C26&lt;16,C24&lt;9,C22&lt;3,C28&gt;=8),0.698,IF(AND(C23&gt;=18,C23&lt;43,C25&gt;=5,C17&gt;=4,C14&lt;12),0.703,IF(AND(C23&gt;=43,C23&lt;63,C25&gt;=2,C17&lt;2.5,C20&lt;9,C26&lt;4,C24&lt;9,C28&gt;=0.5,C28&lt;8,C19&lt;55),0.737,IF(AND(C23&gt;=43,C23&lt;68,C25&gt;=2,C17&lt;2.5,C20&lt;9,C26&gt;=9,C26&lt;16,C24&lt;9,C28&gt;=0.5,C28&lt;8),0.745,IF(AND(C23&gt;=18,C23&lt;43,C17&lt;4,C20&lt;27.5,C26&gt;=1,C21&gt;=7.5,C22&gt;=3),0.798,IF(AND(C23&gt;=43,C23&lt;68,C25&gt;=2,C17&lt;2.5,C20&lt;9,C26&gt;=4,C26&lt;9,C24&lt;9,C28&gt;=0.5,C28&lt;8),0.874,IF(AND(C23&gt;=18,C23&lt;43,C25&gt;=5,C17&gt;=4,C14&gt;=12),0.874,IF(AND(C23&gt;=43,C23&lt;68,C25&lt;2,C17&lt;2.5,C20&lt;9,C26&lt;16,C24&lt;9),0.887,IF(AND(C23&gt;=68,C23&lt;83,C25&gt;=3,C17&lt;2.5,C20&lt;9,C26&lt;3),0.92,IF(AND(C23&gt;=43,C23&lt;83,C17&gt;=2.5,C20&lt;9,C26&lt;16),0.938,IF(AND(C23&gt;=68,C23&lt;83,C17&lt;2.5,C20&lt;9,C26&gt;=3,C26&lt;16,C22&lt;0.5),0.942,IF(AND(C23&gt;=43,C23&lt;83,C17&lt;4,C20&gt;=9,C26&lt;16),0.982,IF(AND(C23&gt;=83,C25&lt;6,C19&lt;15),0.986,IF(AND(C23&gt;=18,C23&lt;43,C17&lt;4,C20&gt;=27.5),0.991,IF(AND(C23&gt;=43,C23&lt;63,C25&gt;=2,C17&lt;2.5,C20&lt;9,C26&lt;4,C24&lt;9,C28&gt;=0.5,C28&lt;8,C19&gt;=55),1.019,IF(AND(C23&gt;=43,C23&lt;83,C26&gt;=16),1.077,IF(AND(C23&gt;=68,C23&lt;83,C17&lt;2.5,C20&lt;9,C26&gt;=3,C26&lt;16,C22&gt;=0.5),1.099,IF(AND(C23&gt;=43,C23&lt;68,C17&lt;2.5,C20&lt;9,C26&lt;16,C24&gt;=9),1.107,IF(AND(C23&gt;=83,C25&gt;=6,C22&gt;=7.5,C19&lt;18),1.144,IF(AND(C23&gt;=83,C25&gt;=6,C22&lt;7.5,C27&lt;1),1.195,IF(AND(C23&gt;=93,C25&gt;=6,C22&gt;=7.5,C19&gt;=18),1.333,IF(AND(C23&gt;=83,C23&lt;93,C25&gt;=6,C22&gt;=7.5,C19&gt;=18),1.491,""))))))))))))))))))))))))))))))))))))))))))))))))</f>
        <v>0.61799999999999999</v>
      </c>
      <c r="D84" s="13">
        <f t="shared" si="21"/>
        <v>1.077</v>
      </c>
      <c r="E84" s="13">
        <f t="shared" si="21"/>
        <v>0.46400000000000002</v>
      </c>
      <c r="F84" s="13">
        <f t="shared" si="21"/>
        <v>1.099</v>
      </c>
      <c r="G84" s="13">
        <f t="shared" si="21"/>
        <v>0.79800000000000004</v>
      </c>
      <c r="H84" s="13">
        <f t="shared" si="21"/>
        <v>0.69799999999999995</v>
      </c>
      <c r="I84" s="13">
        <f t="shared" si="21"/>
        <v>1.077</v>
      </c>
      <c r="J84" s="13">
        <f t="shared" si="21"/>
        <v>1.077</v>
      </c>
      <c r="K84" s="13">
        <f t="shared" si="21"/>
        <v>4.3999999999999997E-2</v>
      </c>
      <c r="L84" s="13">
        <f t="shared" si="21"/>
        <v>4.3999999999999997E-2</v>
      </c>
      <c r="M84" s="13">
        <f t="shared" si="21"/>
        <v>4.3999999999999997E-2</v>
      </c>
      <c r="N84" s="13">
        <f t="shared" si="21"/>
        <v>4.3999999999999997E-2</v>
      </c>
      <c r="O84" s="13">
        <f t="shared" si="21"/>
        <v>4.3999999999999997E-2</v>
      </c>
      <c r="P84" s="13">
        <f t="shared" si="21"/>
        <v>4.3999999999999997E-2</v>
      </c>
      <c r="Q84" s="13">
        <f t="shared" si="21"/>
        <v>4.3999999999999997E-2</v>
      </c>
      <c r="R84" s="13">
        <f t="shared" si="21"/>
        <v>4.3999999999999997E-2</v>
      </c>
      <c r="S84" s="13">
        <f t="shared" si="21"/>
        <v>4.3999999999999997E-2</v>
      </c>
      <c r="T84" s="13">
        <f t="shared" si="21"/>
        <v>4.3999999999999997E-2</v>
      </c>
      <c r="U84" s="13">
        <f t="shared" si="21"/>
        <v>4.3999999999999997E-2</v>
      </c>
      <c r="V84" s="13">
        <f t="shared" si="21"/>
        <v>4.3999999999999997E-2</v>
      </c>
      <c r="W84" s="13">
        <f t="shared" si="21"/>
        <v>4.3999999999999997E-2</v>
      </c>
      <c r="X84" s="13">
        <f t="shared" si="21"/>
        <v>4.3999999999999997E-2</v>
      </c>
      <c r="Y84" s="13">
        <f t="shared" si="21"/>
        <v>4.3999999999999997E-2</v>
      </c>
      <c r="Z84" s="13">
        <f t="shared" si="21"/>
        <v>4.3999999999999997E-2</v>
      </c>
      <c r="AA84" s="13">
        <f t="shared" si="21"/>
        <v>4.3999999999999997E-2</v>
      </c>
      <c r="AB84" s="13">
        <f t="shared" si="21"/>
        <v>4.3999999999999997E-2</v>
      </c>
      <c r="AC84" s="13">
        <f t="shared" si="21"/>
        <v>4.3999999999999997E-2</v>
      </c>
      <c r="AD84" s="13">
        <f t="shared" si="21"/>
        <v>4.3999999999999997E-2</v>
      </c>
      <c r="AE84" s="13">
        <f t="shared" si="21"/>
        <v>4.3999999999999997E-2</v>
      </c>
      <c r="AF84" s="13">
        <f t="shared" si="21"/>
        <v>4.3999999999999997E-2</v>
      </c>
      <c r="AG84" s="13">
        <f t="shared" si="21"/>
        <v>4.3999999999999997E-2</v>
      </c>
      <c r="AH84" s="13">
        <f t="shared" si="21"/>
        <v>4.3999999999999997E-2</v>
      </c>
      <c r="AI84" s="13">
        <f t="shared" si="21"/>
        <v>4.3999999999999997E-2</v>
      </c>
      <c r="AJ84" s="13">
        <f t="shared" si="21"/>
        <v>4.3999999999999997E-2</v>
      </c>
      <c r="AK84" s="13">
        <f t="shared" si="21"/>
        <v>4.3999999999999997E-2</v>
      </c>
      <c r="AL84" s="13">
        <f t="shared" si="21"/>
        <v>4.3999999999999997E-2</v>
      </c>
      <c r="AM84" s="13">
        <f t="shared" si="21"/>
        <v>4.3999999999999997E-2</v>
      </c>
      <c r="AN84" s="13">
        <f t="shared" si="21"/>
        <v>4.3999999999999997E-2</v>
      </c>
      <c r="AO84" s="13">
        <f t="shared" si="21"/>
        <v>4.3999999999999997E-2</v>
      </c>
      <c r="AP84" s="13">
        <f t="shared" si="21"/>
        <v>4.3999999999999997E-2</v>
      </c>
      <c r="AQ84" s="13">
        <f t="shared" si="21"/>
        <v>4.3999999999999997E-2</v>
      </c>
      <c r="AR84" s="13">
        <f t="shared" si="21"/>
        <v>4.3999999999999997E-2</v>
      </c>
      <c r="AS84" s="13">
        <f t="shared" si="21"/>
        <v>4.3999999999999997E-2</v>
      </c>
      <c r="AT84" s="13">
        <f t="shared" si="21"/>
        <v>4.3999999999999997E-2</v>
      </c>
      <c r="AU84" s="13">
        <f t="shared" si="21"/>
        <v>4.3999999999999997E-2</v>
      </c>
      <c r="AV84" s="13">
        <f t="shared" si="21"/>
        <v>4.3999999999999997E-2</v>
      </c>
      <c r="AW84" s="13">
        <f t="shared" si="21"/>
        <v>4.3999999999999997E-2</v>
      </c>
      <c r="AX84" s="13">
        <f t="shared" si="21"/>
        <v>4.3999999999999997E-2</v>
      </c>
    </row>
    <row r="85" spans="1:50" x14ac:dyDescent="0.35">
      <c r="A85" s="1" t="s">
        <v>53</v>
      </c>
      <c r="B85" s="13">
        <f>IF(AND(B23&lt;1),0.06,IF(AND(B23&gt;=5,B23&lt;13,B19&lt;7,B25&gt;=2,B18&gt;=0.5,B14&lt;2.5),0.17,IF(AND(B23&gt;=13,B23&lt;33,B28&gt;=0.25,B17&lt;3.5,B16&lt;0.5,B22&gt;=1.5),0.2,IF(AND(B23&gt;=1,B23&lt;13,B25&lt;2,B14&lt;2.5),0.22,IF(AND(B23&gt;=13,B23&lt;33,B28&gt;=0.25,B17&lt;3.5,B24&lt;9,B22&lt;1.5,B21&gt;=9.5),0.23,IF(AND(B23&gt;=5,B23&lt;13,B19&gt;=7,B25&gt;=2,B14&lt;2.5),0.25,IF(AND(B23&gt;=13,B23&lt;18,B28&gt;=0.25,B17&lt;3.5,B25&lt;6,B24&lt;9,B22&lt;1.5,B21&lt;9.5),0.25,IF(AND(B23&gt;=1,B23&lt;5,B25&gt;=2,B14&lt;2.5),0.25,IF(AND(B23&gt;=1,B23&lt;13,B17&lt;3.5,B14&gt;=2.5),0.36,IF(AND(B23&gt;=13,B23&lt;33,B28&gt;=0.25,B17&lt;3.5,B16&gt;=0.5,B22&gt;=1.5),0.37,IF(AND(B23&gt;=5,B23&lt;13,B19&lt;7,B25&gt;=2,B18&lt;0.5,B14&lt;2.5),0.41,IF(AND(B23&gt;=13,B23&lt;18,B28&gt;=0.25,B17&lt;3.5,B25&gt;=6,B24&lt;9,B22&lt;1.5,B21&lt;9.5),0.44,IF(AND(B23&gt;=33,B23&lt;38,B26&lt;3,B28&gt;=0.25,B17&lt;3.5),0.44,IF(AND(B23&gt;=13,B23&lt;38,B26&gt;=9,B17&gt;=3.5),0.46,IF(AND(B23&gt;=18,B23&lt;33,B28&gt;=0.25,B17&lt;3.5,B24&lt;9,B22&lt;1.5,B21&lt;9.5),0.49,IF(AND(B23&gt;=38,B23&lt;43,B26&lt;11,B28&gt;=0.5,B28&lt;9,B17&lt;0.25,B19&lt;58,B16&lt;12.5,B24&lt;5),0.5,IF(AND(B23&gt;=38,B23&lt;88,B26&lt;1,B28&lt;0.5,B19&lt;73,B25&gt;=1,B18&lt;37.5,B27&lt;4),0.52,IF(AND(B23&gt;=13,B23&lt;38,B26&lt;5,B28&lt;0.25,B17&lt;3.5),0.56,IF(AND(B23&gt;=1,B23&lt;13,B17&gt;=3.5,B14&gt;=2.5),0.58,IF(AND(B23&gt;=38,B23&lt;88,B26&lt;11,B28&gt;=12.5,B19&lt;58,B16&lt;12.5),0.58,IF(AND(B23&gt;=38,B23&lt;88,B26&lt;11,B28&gt;=9,B28&lt;12.5,B17&lt;0.25,B19&lt;58,B16&lt;12.5,B24&lt;5),0.58,IF(AND(B23&gt;=13,B23&lt;38,B26&lt;9,B17&gt;=3.5,B20&gt;=4),0.6,IF(AND(B23&gt;=38,B23&lt;88,B26&gt;=18,B16&lt;2,B18&lt;0.5),0.63,IF(AND(B23&gt;=38,B23&lt;88,B26&gt;=2,B26&lt;11,B28&lt;0.5,B19&lt;73,B25&gt;=1,B18&lt;37.5,B27&lt;4),0.66,IF(AND(B23&gt;=33,B23&lt;38,B26&gt;=3,B28&gt;=0.25,B17&lt;3.5),0.66,IF(AND(B23&gt;=43,B23&lt;88,B26&lt;11,B28&gt;=0.5,B28&lt;9,B17&lt;0.25,B19&lt;58,B16&lt;12.5,B25&gt;=4,B18&lt;1.3,B24&lt;5),0.72,IF(AND(B23&gt;=38,B23&lt;48,B26&lt;11,B28&gt;=0.5,B28&lt;12.5,B17&gt;=0.25,B19&lt;58,B16&gt;=5.5,B16&lt;12.5),0.73,IF(AND(B23&gt;=13,B23&lt;33,B28&gt;=0.25,B17&lt;3.5,B24&gt;=9,B22&lt;1.5),0.74,IF(AND(B23&gt;=38,B23&lt;88,B26&lt;11,B28&gt;=6.5,B28&lt;12.5,B17&gt;=0.25,B19&lt;58,B16&lt;0.25),0.74,IF(AND(B23&gt;=38,B23&lt;88,B26&lt;11,B28&gt;=0.5,B19&gt;=78,B16&lt;12.5),0.76,IF(AND(B23&gt;=43,B23&lt;88,B26&lt;3,B28&gt;=0.5,B28&lt;9,B17&lt;0.25,B19&lt;58,B16&lt;12.5,B25&lt;4,B18&lt;1.3,B24&lt;5),0.78,IF(AND(B23&gt;=13,B23&lt;38,B26&lt;9,B17&gt;=3.5,B20&lt;4),0.83,IF(AND(B23&gt;=38,B23&lt;88,B26&gt;=1,B26&lt;2,B28&lt;0.5,B19&lt;73,B25&gt;=1,B18&lt;37.5,B27&lt;4),0.84,IF(AND(B23&gt;=38,B23&lt;88,B26&lt;11,B28&lt;0.5,B19&lt;73,B18&lt;37.5,B27&gt;=4),0.86,IF(AND(B23&gt;=38,B23&lt;88,B26&lt;11,B28&gt;=0.5,B28&lt;6.5,B17&gt;=0.25,B19&lt;58,B16&lt;0.25),0.86,IF(AND(B23&gt;=38,B23&lt;48,B26&lt;11,B28&gt;=0.5,B28&lt;12.5,B17&gt;=0.25,B19&lt;58,B16&gt;=0.25,B16&lt;5.5),0.88,IF(AND(B23&gt;=38,B23&lt;88,B26&gt;=11,B26&lt;18,B16&lt;2,B18&lt;0.5),0.91,IF(AND(B23&gt;=38,B23&lt;68,B26&lt;11,B28&gt;=0.5,B19&gt;=58,B19&lt;78,B16&lt;12.5),0.91,IF(AND(B23&gt;=13,B23&lt;38,B26&gt;=5,B28&lt;0.25,B17&lt;3.5),0.91,IF(AND(B23&gt;=43,B23&lt;88,B26&lt;11,B28&gt;=0.5,B28&lt;9,B17&lt;0.25,B19&lt;58,B16&lt;12.5,B18&gt;=1.3,B24&lt;5),0.92,IF(AND(B23&gt;=38,B23&lt;88,B26&lt;11,B28&lt;0.5,B19&lt;73,B25&lt;1,B18&lt;37.5,B27&lt;4),0.94,IF(AND(B23&gt;=43,B23&lt;88,B26&gt;=3,B26&lt;11,B28&gt;=0.5,B28&lt;9,B17&lt;0.25,B19&lt;58,B16&lt;12.5,B25&lt;4,B18&lt;1.3,B24&lt;5),0.95,IF(AND(B23&gt;=88,B19&lt;55,B25&lt;9),0.95,IF(AND(B23&gt;=38,B23&lt;88,B26&gt;=11,B17&lt;0.75,B16&lt;2,B18&gt;=0.5),0.96,IF(AND(B23&gt;=48,B23&lt;88,B26&lt;11,B28&gt;=0.5,B28&lt;12.5,B17&gt;=0.25,B19&lt;58,B16&gt;=0.25,B16&lt;12.5),0.96,IF(AND(B23&gt;=38,B23&lt;88,B26&lt;11,B28&lt;0.5,B19&gt;=73),0.97,IF(AND(B23&gt;=38,B23&lt;88,B26&lt;11,B28&gt;=0.5,B28&lt;12.5,B17&lt;0.25,B19&lt;58,B16&lt;12.5,B24&gt;=5),1.03,IF(AND(B23&gt;=68,B23&lt;88,B26&lt;11,B28&gt;=0.5,B19&gt;=58,B19&lt;78,B16&lt;12.5),1.07,IF(AND(B23&gt;=38,B23&lt;88,B26&gt;=11,B16&gt;=2,B14&gt;=27.5),1.08,IF(AND(B23&gt;=38,B23&lt;88,B26&lt;11,B28&lt;0.5,B19&lt;73,B18&gt;=37.5),1.11,IF(AND(B23&gt;=88,B19&gt;=55,B25&lt;9),1.12,IF(AND(B23&gt;=38,B23&lt;88,B26&gt;=11,B17&gt;=0.75,B16&lt;2,B18&gt;=0.5),1.13,IF(AND(B23&gt;=38,B23&lt;88,B26&lt;11,B28&gt;=0.5,B16&gt;=12.5),1.14,IF(AND(B23&gt;=98,B25&gt;=9),1.36,IF(AND(B23&gt;=38,B23&lt;88,B26&gt;=11,B16&gt;=2,B14&lt;27.5),1.57,IF(AND(B23&gt;=88,B23&lt;98,B25&gt;=9),1.57,""))))))))))))))))))))))))))))))))))))))))))))))))))))))))</f>
        <v>0.25</v>
      </c>
      <c r="C85" s="13">
        <f t="shared" ref="C85:AX85" si="22">IF(AND(C23&lt;1),0.06,IF(AND(C23&gt;=5,C23&lt;13,C19&lt;7,C25&gt;=2,C18&gt;=0.5,C14&lt;2.5),0.17,IF(AND(C23&gt;=13,C23&lt;33,C28&gt;=0.25,C17&lt;3.5,C16&lt;0.5,C22&gt;=1.5),0.2,IF(AND(C23&gt;=1,C23&lt;13,C25&lt;2,C14&lt;2.5),0.22,IF(AND(C23&gt;=13,C23&lt;33,C28&gt;=0.25,C17&lt;3.5,C24&lt;9,C22&lt;1.5,C21&gt;=9.5),0.23,IF(AND(C23&gt;=5,C23&lt;13,C19&gt;=7,C25&gt;=2,C14&lt;2.5),0.25,IF(AND(C23&gt;=13,C23&lt;18,C28&gt;=0.25,C17&lt;3.5,C25&lt;6,C24&lt;9,C22&lt;1.5,C21&lt;9.5),0.25,IF(AND(C23&gt;=1,C23&lt;5,C25&gt;=2,C14&lt;2.5),0.25,IF(AND(C23&gt;=1,C23&lt;13,C17&lt;3.5,C14&gt;=2.5),0.36,IF(AND(C23&gt;=13,C23&lt;33,C28&gt;=0.25,C17&lt;3.5,C16&gt;=0.5,C22&gt;=1.5),0.37,IF(AND(C23&gt;=5,C23&lt;13,C19&lt;7,C25&gt;=2,C18&lt;0.5,C14&lt;2.5),0.41,IF(AND(C23&gt;=13,C23&lt;18,C28&gt;=0.25,C17&lt;3.5,C25&gt;=6,C24&lt;9,C22&lt;1.5,C21&lt;9.5),0.44,IF(AND(C23&gt;=33,C23&lt;38,C26&lt;3,C28&gt;=0.25,C17&lt;3.5),0.44,IF(AND(C23&gt;=13,C23&lt;38,C26&gt;=9,C17&gt;=3.5),0.46,IF(AND(C23&gt;=18,C23&lt;33,C28&gt;=0.25,C17&lt;3.5,C24&lt;9,C22&lt;1.5,C21&lt;9.5),0.49,IF(AND(C23&gt;=38,C23&lt;43,C26&lt;11,C28&gt;=0.5,C28&lt;9,C17&lt;0.25,C19&lt;58,C16&lt;12.5,C24&lt;5),0.5,IF(AND(C23&gt;=38,C23&lt;88,C26&lt;1,C28&lt;0.5,C19&lt;73,C25&gt;=1,C18&lt;37.5,C27&lt;4),0.52,IF(AND(C23&gt;=13,C23&lt;38,C26&lt;5,C28&lt;0.25,C17&lt;3.5),0.56,IF(AND(C23&gt;=1,C23&lt;13,C17&gt;=3.5,C14&gt;=2.5),0.58,IF(AND(C23&gt;=38,C23&lt;88,C26&lt;11,C28&gt;=12.5,C19&lt;58,C16&lt;12.5),0.58,IF(AND(C23&gt;=38,C23&lt;88,C26&lt;11,C28&gt;=9,C28&lt;12.5,C17&lt;0.25,C19&lt;58,C16&lt;12.5,C24&lt;5),0.58,IF(AND(C23&gt;=13,C23&lt;38,C26&lt;9,C17&gt;=3.5,C20&gt;=4),0.6,IF(AND(C23&gt;=38,C23&lt;88,C26&gt;=18,C16&lt;2,C18&lt;0.5),0.63,IF(AND(C23&gt;=38,C23&lt;88,C26&gt;=2,C26&lt;11,C28&lt;0.5,C19&lt;73,C25&gt;=1,C18&lt;37.5,C27&lt;4),0.66,IF(AND(C23&gt;=33,C23&lt;38,C26&gt;=3,C28&gt;=0.25,C17&lt;3.5),0.66,IF(AND(C23&gt;=43,C23&lt;88,C26&lt;11,C28&gt;=0.5,C28&lt;9,C17&lt;0.25,C19&lt;58,C16&lt;12.5,C25&gt;=4,C18&lt;1.3,C24&lt;5),0.72,IF(AND(C23&gt;=38,C23&lt;48,C26&lt;11,C28&gt;=0.5,C28&lt;12.5,C17&gt;=0.25,C19&lt;58,C16&gt;=5.5,C16&lt;12.5),0.73,IF(AND(C23&gt;=13,C23&lt;33,C28&gt;=0.25,C17&lt;3.5,C24&gt;=9,C22&lt;1.5),0.74,IF(AND(C23&gt;=38,C23&lt;88,C26&lt;11,C28&gt;=6.5,C28&lt;12.5,C17&gt;=0.25,C19&lt;58,C16&lt;0.25),0.74,IF(AND(C23&gt;=38,C23&lt;88,C26&lt;11,C28&gt;=0.5,C19&gt;=78,C16&lt;12.5),0.76,IF(AND(C23&gt;=43,C23&lt;88,C26&lt;3,C28&gt;=0.5,C28&lt;9,C17&lt;0.25,C19&lt;58,C16&lt;12.5,C25&lt;4,C18&lt;1.3,C24&lt;5),0.78,IF(AND(C23&gt;=13,C23&lt;38,C26&lt;9,C17&gt;=3.5,C20&lt;4),0.83,IF(AND(C23&gt;=38,C23&lt;88,C26&gt;=1,C26&lt;2,C28&lt;0.5,C19&lt;73,C25&gt;=1,C18&lt;37.5,C27&lt;4),0.84,IF(AND(C23&gt;=38,C23&lt;88,C26&lt;11,C28&lt;0.5,C19&lt;73,C18&lt;37.5,C27&gt;=4),0.86,IF(AND(C23&gt;=38,C23&lt;88,C26&lt;11,C28&gt;=0.5,C28&lt;6.5,C17&gt;=0.25,C19&lt;58,C16&lt;0.25),0.86,IF(AND(C23&gt;=38,C23&lt;48,C26&lt;11,C28&gt;=0.5,C28&lt;12.5,C17&gt;=0.25,C19&lt;58,C16&gt;=0.25,C16&lt;5.5),0.88,IF(AND(C23&gt;=38,C23&lt;88,C26&gt;=11,C26&lt;18,C16&lt;2,C18&lt;0.5),0.91,IF(AND(C23&gt;=38,C23&lt;68,C26&lt;11,C28&gt;=0.5,C19&gt;=58,C19&lt;78,C16&lt;12.5),0.91,IF(AND(C23&gt;=13,C23&lt;38,C26&gt;=5,C28&lt;0.25,C17&lt;3.5),0.91,IF(AND(C23&gt;=43,C23&lt;88,C26&lt;11,C28&gt;=0.5,C28&lt;9,C17&lt;0.25,C19&lt;58,C16&lt;12.5,C18&gt;=1.3,C24&lt;5),0.92,IF(AND(C23&gt;=38,C23&lt;88,C26&lt;11,C28&lt;0.5,C19&lt;73,C25&lt;1,C18&lt;37.5,C27&lt;4),0.94,IF(AND(C23&gt;=43,C23&lt;88,C26&gt;=3,C26&lt;11,C28&gt;=0.5,C28&lt;9,C17&lt;0.25,C19&lt;58,C16&lt;12.5,C25&lt;4,C18&lt;1.3,C24&lt;5),0.95,IF(AND(C23&gt;=88,C19&lt;55,C25&lt;9),0.95,IF(AND(C23&gt;=38,C23&lt;88,C26&gt;=11,C17&lt;0.75,C16&lt;2,C18&gt;=0.5),0.96,IF(AND(C23&gt;=48,C23&lt;88,C26&lt;11,C28&gt;=0.5,C28&lt;12.5,C17&gt;=0.25,C19&lt;58,C16&gt;=0.25,C16&lt;12.5),0.96,IF(AND(C23&gt;=38,C23&lt;88,C26&lt;11,C28&lt;0.5,C19&gt;=73),0.97,IF(AND(C23&gt;=38,C23&lt;88,C26&lt;11,C28&gt;=0.5,C28&lt;12.5,C17&lt;0.25,C19&lt;58,C16&lt;12.5,C24&gt;=5),1.03,IF(AND(C23&gt;=68,C23&lt;88,C26&lt;11,C28&gt;=0.5,C19&gt;=58,C19&lt;78,C16&lt;12.5),1.07,IF(AND(C23&gt;=38,C23&lt;88,C26&gt;=11,C16&gt;=2,C14&gt;=27.5),1.08,IF(AND(C23&gt;=38,C23&lt;88,C26&lt;11,C28&lt;0.5,C19&lt;73,C18&gt;=37.5),1.11,IF(AND(C23&gt;=88,C19&gt;=55,C25&lt;9),1.12,IF(AND(C23&gt;=38,C23&lt;88,C26&gt;=11,C17&gt;=0.75,C16&lt;2,C18&gt;=0.5),1.13,IF(AND(C23&gt;=38,C23&lt;88,C26&lt;11,C28&gt;=0.5,C16&gt;=12.5),1.14,IF(AND(C23&gt;=98,C25&gt;=9),1.36,IF(AND(C23&gt;=38,C23&lt;88,C26&gt;=11,C16&gt;=2,C14&lt;27.5),1.57,IF(AND(C23&gt;=88,C23&lt;98,C25&gt;=9),1.57,""))))))))))))))))))))))))))))))))))))))))))))))))))))))))</f>
        <v>0.52</v>
      </c>
      <c r="D85" s="13">
        <f t="shared" si="22"/>
        <v>1.1299999999999999</v>
      </c>
      <c r="E85" s="13">
        <f t="shared" si="22"/>
        <v>0.57999999999999996</v>
      </c>
      <c r="F85" s="13">
        <f t="shared" si="22"/>
        <v>0.57999999999999996</v>
      </c>
      <c r="G85" s="13">
        <f t="shared" si="22"/>
        <v>0.96</v>
      </c>
      <c r="H85" s="13">
        <f t="shared" si="22"/>
        <v>0.74</v>
      </c>
      <c r="I85" s="13">
        <f t="shared" si="22"/>
        <v>1.1299999999999999</v>
      </c>
      <c r="J85" s="13">
        <f t="shared" si="22"/>
        <v>1.1299999999999999</v>
      </c>
      <c r="K85" s="13">
        <f t="shared" si="22"/>
        <v>0.06</v>
      </c>
      <c r="L85" s="13">
        <f t="shared" si="22"/>
        <v>0.06</v>
      </c>
      <c r="M85" s="13">
        <f t="shared" si="22"/>
        <v>0.06</v>
      </c>
      <c r="N85" s="13">
        <f t="shared" si="22"/>
        <v>0.06</v>
      </c>
      <c r="O85" s="13">
        <f t="shared" si="22"/>
        <v>0.06</v>
      </c>
      <c r="P85" s="13">
        <f t="shared" si="22"/>
        <v>0.06</v>
      </c>
      <c r="Q85" s="13">
        <f t="shared" si="22"/>
        <v>0.06</v>
      </c>
      <c r="R85" s="13">
        <f t="shared" si="22"/>
        <v>0.06</v>
      </c>
      <c r="S85" s="13">
        <f t="shared" si="22"/>
        <v>0.06</v>
      </c>
      <c r="T85" s="13">
        <f t="shared" si="22"/>
        <v>0.06</v>
      </c>
      <c r="U85" s="13">
        <f t="shared" si="22"/>
        <v>0.06</v>
      </c>
      <c r="V85" s="13">
        <f t="shared" si="22"/>
        <v>0.06</v>
      </c>
      <c r="W85" s="13">
        <f t="shared" si="22"/>
        <v>0.06</v>
      </c>
      <c r="X85" s="13">
        <f t="shared" si="22"/>
        <v>0.06</v>
      </c>
      <c r="Y85" s="13">
        <f t="shared" si="22"/>
        <v>0.06</v>
      </c>
      <c r="Z85" s="13">
        <f t="shared" si="22"/>
        <v>0.06</v>
      </c>
      <c r="AA85" s="13">
        <f t="shared" si="22"/>
        <v>0.06</v>
      </c>
      <c r="AB85" s="13">
        <f t="shared" si="22"/>
        <v>0.06</v>
      </c>
      <c r="AC85" s="13">
        <f t="shared" si="22"/>
        <v>0.06</v>
      </c>
      <c r="AD85" s="13">
        <f t="shared" si="22"/>
        <v>0.06</v>
      </c>
      <c r="AE85" s="13">
        <f t="shared" si="22"/>
        <v>0.06</v>
      </c>
      <c r="AF85" s="13">
        <f t="shared" si="22"/>
        <v>0.06</v>
      </c>
      <c r="AG85" s="13">
        <f t="shared" si="22"/>
        <v>0.06</v>
      </c>
      <c r="AH85" s="13">
        <f t="shared" si="22"/>
        <v>0.06</v>
      </c>
      <c r="AI85" s="13">
        <f t="shared" si="22"/>
        <v>0.06</v>
      </c>
      <c r="AJ85" s="13">
        <f t="shared" si="22"/>
        <v>0.06</v>
      </c>
      <c r="AK85" s="13">
        <f t="shared" si="22"/>
        <v>0.06</v>
      </c>
      <c r="AL85" s="13">
        <f t="shared" si="22"/>
        <v>0.06</v>
      </c>
      <c r="AM85" s="13">
        <f t="shared" si="22"/>
        <v>0.06</v>
      </c>
      <c r="AN85" s="13">
        <f t="shared" si="22"/>
        <v>0.06</v>
      </c>
      <c r="AO85" s="13">
        <f t="shared" si="22"/>
        <v>0.06</v>
      </c>
      <c r="AP85" s="13">
        <f t="shared" si="22"/>
        <v>0.06</v>
      </c>
      <c r="AQ85" s="13">
        <f t="shared" si="22"/>
        <v>0.06</v>
      </c>
      <c r="AR85" s="13">
        <f t="shared" si="22"/>
        <v>0.06</v>
      </c>
      <c r="AS85" s="13">
        <f t="shared" si="22"/>
        <v>0.06</v>
      </c>
      <c r="AT85" s="13">
        <f t="shared" si="22"/>
        <v>0.06</v>
      </c>
      <c r="AU85" s="13">
        <f t="shared" si="22"/>
        <v>0.06</v>
      </c>
      <c r="AV85" s="13">
        <f t="shared" si="22"/>
        <v>0.06</v>
      </c>
      <c r="AW85" s="13">
        <f t="shared" si="22"/>
        <v>0.06</v>
      </c>
      <c r="AX85" s="13">
        <f t="shared" si="22"/>
        <v>0.06</v>
      </c>
    </row>
    <row r="86" spans="1:50" x14ac:dyDescent="0.35">
      <c r="A86" s="1" t="s">
        <v>54</v>
      </c>
      <c r="B86" s="13">
        <f>IF(AND(B23&lt;3),0.013,IF(AND(B23&gt;=3,B23&lt;13,B25&lt;2,B22&gt;=0.5),0.202,IF(AND(B23&gt;=3,B23&lt;13,B16&lt;1.5,B25&lt;6,B22&lt;0.5),0.237,IF(AND(B23&gt;=38,B23&lt;88,B24&lt;1,B20&lt;9,B21&gt;=2.5,B19&gt;=58,B19&lt;68,B18&lt;0.75),0.36,IF(AND(B23&gt;=13,B23&lt;38,B24&lt;2,B17&lt;2.5,B20&lt;25,B21&lt;6.5,B22&lt;11,B28&lt;3.5),0.373,IF(AND(B23&gt;=3,B23&lt;13,B16&gt;=1.5,B25&lt;6,B22&lt;0.5),0.376,IF(AND(B23&gt;=3,B23&lt;13,B25&gt;=2,B25&lt;6,B22&gt;=0.5),0.433,IF(AND(B23&gt;=53,B23&lt;88,B24&gt;=1,B17&lt;5.5,B19&gt;=43,B16&lt;45,B26&lt;4,B25&lt;3),0.464,IF(AND(B23&gt;=13,B23&lt;38,B24&gt;=3,B17&lt;2.5,B20&lt;25,B21&lt;6.5,B22&lt;11),0.478,IF(AND(B23&gt;=38,B23&lt;73,B24&lt;1,B20&lt;9,B21&lt;0.5,B19&gt;=68),0.524,IF(AND(B23&gt;=13,B23&lt;28,B17&gt;=2.5),0.528,IF(AND(B23&gt;=28,B23&lt;38,B17&gt;=2.5,B18&gt;=2.5),0.528,IF(AND(B23&gt;=28,B23&lt;38,B17&gt;=2.5,B20&gt;=4,B18&lt;2.5,B14&lt;18),0.542,IF(AND(B23&gt;=3,B23&lt;13,B25&gt;=6),0.548,IF(AND(B23&gt;=13,B23&lt;38,B17&lt;2.5,B21&gt;=9),0.565,IF(AND(B23&gt;=53,B23&lt;88,B24&gt;=1,B17&lt;5.5,B19&lt;73,B16&lt;0.5,B26&lt;4,B25&gt;=3),0.58,IF(AND(B23&gt;=38,B23&lt;88,B24&lt;1,B20&lt;3.5,B21&gt;=2.5,B19&lt;58,B18&lt;0.75),0.588,IF(AND(B23&gt;=38,B23&lt;53,B24&gt;=1,B17&gt;=1.5,B26&lt;11),0.661,IF(AND(B23&gt;=13,B23&lt;38,B24&lt;2,B17&lt;2.5,B20&lt;25,B21&lt;6.5,B22&lt;11,B28&gt;=3.5),0.685,IF(AND(B23&gt;=53,B23&lt;88,B24&gt;=1,B16&gt;=45,B26&lt;11),0.685,IF(AND(B23&gt;=38,B23&lt;88,B24&lt;1,B20&lt;9,B21&lt;2.5,B19&lt;68,B18&lt;0.75),0.695,IF(AND(B23&gt;=53,B23&lt;88,B24&gt;=1,B17&gt;=5.5,B16&lt;45,B26&lt;11),0.735,IF(AND(B23&gt;=38,B23&lt;53,B24&gt;=1,B17&lt;1.5,B19&lt;28,B26&lt;11),0.748,IF(AND(B23&gt;=38,B23&lt;88,B24&lt;1,B20&gt;=3.5,B20&lt;9,B21&gt;=2.5,B19&lt;58,B18&lt;0.75),0.748,IF(AND(B23&gt;=38,B23&lt;88,B24&lt;1,B20&lt;9,B19&lt;23,B18&gt;=0.75),0.764,IF(AND(B23&gt;=73,B23&lt;88,B24&lt;1,B20&lt;9,B21&lt;0.5,B19&gt;=68),0.82,IF(AND(B23&gt;=28,B23&lt;38,B17&gt;=2.5,B20&lt;4,B18&lt;2.5),0.83,IF(AND(B23&gt;=13,B23&lt;38,B17&lt;2.5,B21&gt;=6.5,B21&lt;9),0.837,IF(AND(B23&gt;=38,B23&lt;88,B24&lt;1,B20&gt;=9,B19&lt;38),0.854,IF(AND(B23&gt;=38,B23&lt;53,B24&gt;=1,B17&lt;1.5,B19&gt;=28,B26&lt;11),0.867,IF(AND(B23&gt;=13,B23&lt;38,B24&gt;=2,B24&lt;3,B17&lt;2.5,B20&lt;25,B21&lt;6.5,B22&lt;11),0.886,IF(AND(B23&gt;=13,B23&lt;38,B17&lt;2.5,B20&lt;25,B21&lt;6.5,B22&gt;=11),0.886,IF(AND(B23&gt;=28,B23&lt;38,B17&gt;=2.5,B20&gt;=4,B18&lt;2.5,B14&gt;=18),0.886,IF(AND(B23&gt;=53,B23&lt;88,B24&gt;=1,B17&lt;5.5,B19&lt;43,B16&lt;45,B26&lt;4,B25&lt;3),0.888,IF(AND(B23&gt;=53,B23&lt;88,B24&gt;=1,B17&lt;5.5,B19&lt;73,B16&gt;=0.5,B16&lt;45,B26&lt;4,B25&gt;=3),0.917,IF(AND(B23&gt;=38,B23&lt;88,B24&gt;=1,B24&lt;2,B16&lt;2,B26&gt;=11),0.921,IF(AND(B23&gt;=38,B23&lt;88,B24&lt;1,B20&lt;9,B19&gt;=23,B19&lt;68,B18&gt;=0.75),0.921,IF(AND(B23&gt;=38,B23&lt;88,B24&lt;1,B20&lt;9,B21&gt;=0.5,B19&gt;=68),0.926,IF(AND(B23&gt;=88,B25&lt;7),0.978,IF(AND(B23&gt;=53,B23&lt;73,B24&gt;=1,B17&lt;5.5,B16&lt;45,B26&gt;=4,B26&lt;11),0.984,IF(AND(B23&gt;=13,B23&lt;38,B17&lt;2.5,B20&gt;=25,B21&lt;6.5),0.991,IF(AND(B23&gt;=53,B23&lt;88,B24&gt;=1,B17&lt;5.5,B19&gt;=73,B16&lt;45,B26&lt;4,B25&gt;=3),0.992,IF(AND(B23&gt;=38,B23&lt;88,B24&lt;1,B20&gt;=9,B19&gt;=38),1.049,IF(AND(B23&gt;=38,B23&lt;88,B24&gt;=2,B16&lt;2,B26&gt;=11),1.086,IF(AND(B23&gt;=73,B23&lt;88,B24&gt;=1,B17&lt;5.5,B16&lt;45,B26&gt;=4,B26&lt;11),1.095,IF(AND(B23&gt;=88,B21&lt;27.5,B16&lt;2,B25&gt;=7),1.219,IF(AND(B23&gt;=38,B23&lt;88,B24&gt;=1,B16&gt;=2,B26&gt;=11),1.294,IF(AND(B23&gt;=88,B21&lt;27.5,B16&gt;=2,B25&gt;=7),1.316,IF(AND(B23&gt;=88,B21&gt;=27.5,B25&gt;=7),1.571,"")))))))))))))))))))))))))))))))))))))))))))))))))</f>
        <v>0.23699999999999999</v>
      </c>
      <c r="C86" s="13">
        <f t="shared" ref="C86:AX86" si="23">IF(AND(C23&lt;3),0.013,IF(AND(C23&gt;=3,C23&lt;13,C25&lt;2,C22&gt;=0.5),0.202,IF(AND(C23&gt;=3,C23&lt;13,C16&lt;1.5,C25&lt;6,C22&lt;0.5),0.237,IF(AND(C23&gt;=38,C23&lt;88,C24&lt;1,C20&lt;9,C21&gt;=2.5,C19&gt;=58,C19&lt;68,C18&lt;0.75),0.36,IF(AND(C23&gt;=13,C23&lt;38,C24&lt;2,C17&lt;2.5,C20&lt;25,C21&lt;6.5,C22&lt;11,C28&lt;3.5),0.373,IF(AND(C23&gt;=3,C23&lt;13,C16&gt;=1.5,C25&lt;6,C22&lt;0.5),0.376,IF(AND(C23&gt;=3,C23&lt;13,C25&gt;=2,C25&lt;6,C22&gt;=0.5),0.433,IF(AND(C23&gt;=53,C23&lt;88,C24&gt;=1,C17&lt;5.5,C19&gt;=43,C16&lt;45,C26&lt;4,C25&lt;3),0.464,IF(AND(C23&gt;=13,C23&lt;38,C24&gt;=3,C17&lt;2.5,C20&lt;25,C21&lt;6.5,C22&lt;11),0.478,IF(AND(C23&gt;=38,C23&lt;73,C24&lt;1,C20&lt;9,C21&lt;0.5,C19&gt;=68),0.524,IF(AND(C23&gt;=13,C23&lt;28,C17&gt;=2.5),0.528,IF(AND(C23&gt;=28,C23&lt;38,C17&gt;=2.5,C18&gt;=2.5),0.528,IF(AND(C23&gt;=28,C23&lt;38,C17&gt;=2.5,C20&gt;=4,C18&lt;2.5,C14&lt;18),0.542,IF(AND(C23&gt;=3,C23&lt;13,C25&gt;=6),0.548,IF(AND(C23&gt;=13,C23&lt;38,C17&lt;2.5,C21&gt;=9),0.565,IF(AND(C23&gt;=53,C23&lt;88,C24&gt;=1,C17&lt;5.5,C19&lt;73,C16&lt;0.5,C26&lt;4,C25&gt;=3),0.58,IF(AND(C23&gt;=38,C23&lt;88,C24&lt;1,C20&lt;3.5,C21&gt;=2.5,C19&lt;58,C18&lt;0.75),0.588,IF(AND(C23&gt;=38,C23&lt;53,C24&gt;=1,C17&gt;=1.5,C26&lt;11),0.661,IF(AND(C23&gt;=13,C23&lt;38,C24&lt;2,C17&lt;2.5,C20&lt;25,C21&lt;6.5,C22&lt;11,C28&gt;=3.5),0.685,IF(AND(C23&gt;=53,C23&lt;88,C24&gt;=1,C16&gt;=45,C26&lt;11),0.685,IF(AND(C23&gt;=38,C23&lt;88,C24&lt;1,C20&lt;9,C21&lt;2.5,C19&lt;68,C18&lt;0.75),0.695,IF(AND(C23&gt;=53,C23&lt;88,C24&gt;=1,C17&gt;=5.5,C16&lt;45,C26&lt;11),0.735,IF(AND(C23&gt;=38,C23&lt;53,C24&gt;=1,C17&lt;1.5,C19&lt;28,C26&lt;11),0.748,IF(AND(C23&gt;=38,C23&lt;88,C24&lt;1,C20&gt;=3.5,C20&lt;9,C21&gt;=2.5,C19&lt;58,C18&lt;0.75),0.748,IF(AND(C23&gt;=38,C23&lt;88,C24&lt;1,C20&lt;9,C19&lt;23,C18&gt;=0.75),0.764,IF(AND(C23&gt;=73,C23&lt;88,C24&lt;1,C20&lt;9,C21&lt;0.5,C19&gt;=68),0.82,IF(AND(C23&gt;=28,C23&lt;38,C17&gt;=2.5,C20&lt;4,C18&lt;2.5),0.83,IF(AND(C23&gt;=13,C23&lt;38,C17&lt;2.5,C21&gt;=6.5,C21&lt;9),0.837,IF(AND(C23&gt;=38,C23&lt;88,C24&lt;1,C20&gt;=9,C19&lt;38),0.854,IF(AND(C23&gt;=38,C23&lt;53,C24&gt;=1,C17&lt;1.5,C19&gt;=28,C26&lt;11),0.867,IF(AND(C23&gt;=13,C23&lt;38,C24&gt;=2,C24&lt;3,C17&lt;2.5,C20&lt;25,C21&lt;6.5,C22&lt;11),0.886,IF(AND(C23&gt;=13,C23&lt;38,C17&lt;2.5,C20&lt;25,C21&lt;6.5,C22&gt;=11),0.886,IF(AND(C23&gt;=28,C23&lt;38,C17&gt;=2.5,C20&gt;=4,C18&lt;2.5,C14&gt;=18),0.886,IF(AND(C23&gt;=53,C23&lt;88,C24&gt;=1,C17&lt;5.5,C19&lt;43,C16&lt;45,C26&lt;4,C25&lt;3),0.888,IF(AND(C23&gt;=53,C23&lt;88,C24&gt;=1,C17&lt;5.5,C19&lt;73,C16&gt;=0.5,C16&lt;45,C26&lt;4,C25&gt;=3),0.917,IF(AND(C23&gt;=38,C23&lt;88,C24&gt;=1,C24&lt;2,C16&lt;2,C26&gt;=11),0.921,IF(AND(C23&gt;=38,C23&lt;88,C24&lt;1,C20&lt;9,C19&gt;=23,C19&lt;68,C18&gt;=0.75),0.921,IF(AND(C23&gt;=38,C23&lt;88,C24&lt;1,C20&lt;9,C21&gt;=0.5,C19&gt;=68),0.926,IF(AND(C23&gt;=88,C25&lt;7),0.978,IF(AND(C23&gt;=53,C23&lt;73,C24&gt;=1,C17&lt;5.5,C16&lt;45,C26&gt;=4,C26&lt;11),0.984,IF(AND(C23&gt;=13,C23&lt;38,C17&lt;2.5,C20&gt;=25,C21&lt;6.5),0.991,IF(AND(C23&gt;=53,C23&lt;88,C24&gt;=1,C17&lt;5.5,C19&gt;=73,C16&lt;45,C26&lt;4,C25&gt;=3),0.992,IF(AND(C23&gt;=38,C23&lt;88,C24&lt;1,C20&gt;=9,C19&gt;=38),1.049,IF(AND(C23&gt;=38,C23&lt;88,C24&gt;=2,C16&lt;2,C26&gt;=11),1.086,IF(AND(C23&gt;=73,C23&lt;88,C24&gt;=1,C17&lt;5.5,C16&lt;45,C26&gt;=4,C26&lt;11),1.095,IF(AND(C23&gt;=88,C21&lt;27.5,C16&lt;2,C25&gt;=7),1.219,IF(AND(C23&gt;=38,C23&lt;88,C24&gt;=1,C16&gt;=2,C26&gt;=11),1.294,IF(AND(C23&gt;=88,C21&lt;27.5,C16&gt;=2,C25&gt;=7),1.316,IF(AND(C23&gt;=88,C21&gt;=27.5,C25&gt;=7),1.571,"")))))))))))))))))))))))))))))))))))))))))))))))))</f>
        <v>0.69499999999999995</v>
      </c>
      <c r="D86" s="13">
        <f t="shared" si="23"/>
        <v>1.0860000000000001</v>
      </c>
      <c r="E86" s="13">
        <f t="shared" si="23"/>
        <v>0.92100000000000004</v>
      </c>
      <c r="F86" s="13">
        <f t="shared" si="23"/>
        <v>0.98399999999999999</v>
      </c>
      <c r="G86" s="13">
        <f t="shared" si="23"/>
        <v>0.76400000000000001</v>
      </c>
      <c r="H86" s="13">
        <f t="shared" si="23"/>
        <v>0.76400000000000001</v>
      </c>
      <c r="I86" s="13">
        <f t="shared" si="23"/>
        <v>1.0860000000000001</v>
      </c>
      <c r="J86" s="13">
        <f t="shared" si="23"/>
        <v>0.92100000000000004</v>
      </c>
      <c r="K86" s="13">
        <f t="shared" si="23"/>
        <v>1.2999999999999999E-2</v>
      </c>
      <c r="L86" s="13">
        <f t="shared" si="23"/>
        <v>1.2999999999999999E-2</v>
      </c>
      <c r="M86" s="13">
        <f t="shared" si="23"/>
        <v>1.2999999999999999E-2</v>
      </c>
      <c r="N86" s="13">
        <f t="shared" si="23"/>
        <v>1.2999999999999999E-2</v>
      </c>
      <c r="O86" s="13">
        <f t="shared" si="23"/>
        <v>1.2999999999999999E-2</v>
      </c>
      <c r="P86" s="13">
        <f t="shared" si="23"/>
        <v>1.2999999999999999E-2</v>
      </c>
      <c r="Q86" s="13">
        <f t="shared" si="23"/>
        <v>1.2999999999999999E-2</v>
      </c>
      <c r="R86" s="13">
        <f t="shared" si="23"/>
        <v>1.2999999999999999E-2</v>
      </c>
      <c r="S86" s="13">
        <f t="shared" si="23"/>
        <v>1.2999999999999999E-2</v>
      </c>
      <c r="T86" s="13">
        <f t="shared" si="23"/>
        <v>1.2999999999999999E-2</v>
      </c>
      <c r="U86" s="13">
        <f t="shared" si="23"/>
        <v>1.2999999999999999E-2</v>
      </c>
      <c r="V86" s="13">
        <f t="shared" si="23"/>
        <v>1.2999999999999999E-2</v>
      </c>
      <c r="W86" s="13">
        <f t="shared" si="23"/>
        <v>1.2999999999999999E-2</v>
      </c>
      <c r="X86" s="13">
        <f t="shared" si="23"/>
        <v>1.2999999999999999E-2</v>
      </c>
      <c r="Y86" s="13">
        <f t="shared" si="23"/>
        <v>1.2999999999999999E-2</v>
      </c>
      <c r="Z86" s="13">
        <f t="shared" si="23"/>
        <v>1.2999999999999999E-2</v>
      </c>
      <c r="AA86" s="13">
        <f t="shared" si="23"/>
        <v>1.2999999999999999E-2</v>
      </c>
      <c r="AB86" s="13">
        <f t="shared" si="23"/>
        <v>1.2999999999999999E-2</v>
      </c>
      <c r="AC86" s="13">
        <f t="shared" si="23"/>
        <v>1.2999999999999999E-2</v>
      </c>
      <c r="AD86" s="13">
        <f t="shared" si="23"/>
        <v>1.2999999999999999E-2</v>
      </c>
      <c r="AE86" s="13">
        <f t="shared" si="23"/>
        <v>1.2999999999999999E-2</v>
      </c>
      <c r="AF86" s="13">
        <f t="shared" si="23"/>
        <v>1.2999999999999999E-2</v>
      </c>
      <c r="AG86" s="13">
        <f t="shared" si="23"/>
        <v>1.2999999999999999E-2</v>
      </c>
      <c r="AH86" s="13">
        <f t="shared" si="23"/>
        <v>1.2999999999999999E-2</v>
      </c>
      <c r="AI86" s="13">
        <f t="shared" si="23"/>
        <v>1.2999999999999999E-2</v>
      </c>
      <c r="AJ86" s="13">
        <f t="shared" si="23"/>
        <v>1.2999999999999999E-2</v>
      </c>
      <c r="AK86" s="13">
        <f t="shared" si="23"/>
        <v>1.2999999999999999E-2</v>
      </c>
      <c r="AL86" s="13">
        <f t="shared" si="23"/>
        <v>1.2999999999999999E-2</v>
      </c>
      <c r="AM86" s="13">
        <f t="shared" si="23"/>
        <v>1.2999999999999999E-2</v>
      </c>
      <c r="AN86" s="13">
        <f t="shared" si="23"/>
        <v>1.2999999999999999E-2</v>
      </c>
      <c r="AO86" s="13">
        <f t="shared" si="23"/>
        <v>1.2999999999999999E-2</v>
      </c>
      <c r="AP86" s="13">
        <f t="shared" si="23"/>
        <v>1.2999999999999999E-2</v>
      </c>
      <c r="AQ86" s="13">
        <f t="shared" si="23"/>
        <v>1.2999999999999999E-2</v>
      </c>
      <c r="AR86" s="13">
        <f t="shared" si="23"/>
        <v>1.2999999999999999E-2</v>
      </c>
      <c r="AS86" s="13">
        <f t="shared" si="23"/>
        <v>1.2999999999999999E-2</v>
      </c>
      <c r="AT86" s="13">
        <f t="shared" si="23"/>
        <v>1.2999999999999999E-2</v>
      </c>
      <c r="AU86" s="13">
        <f t="shared" si="23"/>
        <v>1.2999999999999999E-2</v>
      </c>
      <c r="AV86" s="13">
        <f t="shared" si="23"/>
        <v>1.2999999999999999E-2</v>
      </c>
      <c r="AW86" s="13">
        <f t="shared" si="23"/>
        <v>1.2999999999999999E-2</v>
      </c>
      <c r="AX86" s="13">
        <f t="shared" si="23"/>
        <v>1.2999999999999999E-2</v>
      </c>
    </row>
    <row r="87" spans="1:50" x14ac:dyDescent="0.35">
      <c r="A87" s="1" t="s">
        <v>55</v>
      </c>
      <c r="B87" s="13">
        <f>IF(AND(B23&lt;18,B25&lt;1),0.091,IF(AND(B23&lt;18,B19&lt;5,B21&lt;1.5,B25&gt;=1),0.272,IF(AND(B23&lt;18,B19&gt;=9,B21&lt;1.5,B25&gt;=1,B25&lt;5,B18&gt;=0.5),0.304,IF(AND(B23&gt;=18,B23&lt;38,B19&gt;=18,B26&lt;1),0.305,IF(AND(B23&lt;18,B19&gt;=5,B21&lt;1.5,B25&gt;=1,B25&lt;5,B18&lt;0.5),0.313,IF(AND(B23&gt;=18,B23&lt;23,B28&lt;1.5,B19&gt;=5,B26&gt;=1,B25&gt;=4),0.393,IF(AND(B23&gt;=18,B23&lt;23,B28&gt;=1.5,B19&lt;8,B26&gt;=1),0.395,IF(AND(B23&lt;18,B19&gt;=5,B21&lt;1.5,B25&gt;=5,B20&gt;=2),0.396,IF(AND(B23&gt;=43,B23&lt;95,B28&lt;6,B14&lt;0.05,B26&lt;3,B21&gt;=2,B21&lt;3.5),0.398,IF(AND(B23&gt;=43,B23&lt;95,B28&lt;3.5,B14&gt;=20),0.464,IF(AND(B23&lt;18,B19&gt;=5,B19&lt;9,B21&lt;1.5,B25&gt;=1,B25&lt;5,B18&gt;=0.5),0.482,IF(AND(B23&lt;18,B21&gt;=1.5,B25&gt;=1),0.486,IF(AND(B23&gt;=43,B23&lt;95,B28&gt;=6,B19&gt;=43,B14&lt;0.05),0.503,IF(AND(B23&gt;=38,B23&lt;43,B19&gt;=18,B26&lt;1),0.512,IF(AND(B23&gt;=23,B23&lt;38,B28&gt;=0.25,B19&lt;28,B14&lt;11.5,B26&gt;=1,B21&lt;12.5),0.519,IF(AND(B23&gt;=23,B23&lt;38,B28&gt;=0.25,B14&gt;=11.5,B26&gt;=10),0.552,IF(AND(B23&gt;=43,B23&lt;95,B28&gt;=3.5,B14&gt;=0.05,B18&lt;7,B24&gt;=12),0.58,IF(AND(B23&gt;=18,B23&lt;23,B28&lt;1.5,B19&gt;=5,B26&gt;=1,B25&lt;4),0.597,IF(AND(B23&gt;=18,B23&lt;43,B19&lt;18,B26&lt;1),0.604,IF(AND(B23&lt;18,B19&gt;=5,B21&lt;1.5,B25&gt;=5,B20&lt;2),0.606,IF(AND(B23&gt;=18,B23&lt;23,B28&gt;=1.5,B19&gt;=8,B26&gt;=1),0.611,IF(AND(B23&gt;=43,B23&lt;95,B28&lt;6,B19&gt;=65,B14&lt;0.05,B26&lt;3,B21&lt;0.5,B25&gt;=1),0.611,IF(AND(B23&gt;=43,B23&lt;95,B28&lt;6,B19&lt;55,B14&lt;0.05,B26&lt;3,B21&lt;0.5,B25&gt;=1),0.626,IF(AND(B23&gt;=23,B23&lt;43,B28&lt;0.25,B14&gt;=5.5,B26&gt;=1),0.633,IF(AND(B23&gt;=43,B23&lt;95,B28&lt;6,B14&lt;0.05,B26&gt;=3,B22&gt;=27),0.633,IF(AND(B23&gt;=23,B23&lt;38,B28&gt;=0.25,B19&gt;=28,B14&lt;11.5,B26&gt;=1,B21&lt;12.5),0.675,IF(AND(B23&gt;=43,B23&lt;95,B28&gt;=3.5,B14&gt;=0.05,B18&gt;=7,B24&gt;=4),0.685,IF(AND(B23&gt;=38,B23&lt;43,B28&gt;=0.25,B19&lt;28,B26&gt;=1),0.705,IF(AND(B23&gt;=43,B23&lt;95,B28&lt;3.5,B14&gt;=0.05,B14&lt;0.75),0.714,IF(AND(B23&gt;=43,B23&lt;95,B28&gt;=6,B19&lt;43,B14&lt;0.05),0.725,IF(AND(B23&gt;=83,B23&lt;95,B28&lt;3.5,B14&gt;=0.75,B14&lt;20),0.775,IF(AND(B23&gt;=23,B23&lt;38,B28&gt;=0.25,B14&lt;11.5,B26&gt;=1,B21&gt;=12.5),0.785,IF(AND(B23&gt;=23,B23&lt;38,B28&gt;=0.25,B14&gt;=11.5,B26&gt;=1,B26&lt;10),0.837,IF(AND(B23&gt;=18,B23&lt;23,B28&lt;1.5,B19&lt;5,B26&gt;=1),0.839,IF(AND(B23&gt;=43,B23&lt;95,B28&lt;6,B14&lt;0.05,B26&lt;3,B21&gt;=0.5,B21&lt;2,B25&gt;=1),0.861,IF(AND(B23&gt;=43,B23&lt;95,B28&lt;6,B14&lt;0.05,B26&lt;3,B21&gt;=3.5),0.873,IF(AND(B23&gt;=23,B23&lt;43,B28&lt;0.25,B14&lt;5.5,B26&gt;=1),0.875,IF(AND(B23&gt;=43,B23&lt;95,B28&lt;6,B14&lt;0.05,B26&gt;=3,B22&lt;27),0.885,IF(AND(B23&gt;=43,B23&lt;95,B28&lt;6,B14&lt;0.05,B26&lt;3,B21&lt;2,B25&lt;1),0.887,IF(AND(B23&gt;=38,B23&lt;43,B28&gt;=0.25,B19&gt;=28,B26&gt;=1),0.898,IF(AND(B23&gt;=43,B23&lt;95,B28&gt;=3.5,B14&gt;=0.05,B18&lt;7,B24&gt;=4,B24&lt;12),0.94,IF(AND(B23&gt;=43,B23&lt;95,B28&gt;=3.5,B19&lt;60,B14&gt;=0.05,B24&lt;4,B22&lt;0.75),0.944,IF(AND(B23&gt;=43,B23&lt;83,B28&lt;3.5,B14&gt;=0.75,B14&lt;20),0.949,IF(AND(B23&gt;=43,B23&lt;95,B28&lt;6,B19&gt;=55,B19&lt;65,B14&lt;0.05,B26&lt;3,B21&lt;0.5,B25&gt;=1),1.047,IF(AND(B23&gt;=43,B23&lt;95,B28&gt;=3.5,B19&lt;60,B14&gt;=0.05,B24&lt;4,B22&gt;=0.75),1.053,IF(AND(B23&gt;=43,B23&lt;95,B28&gt;=3.5,B19&gt;=60,B14&gt;=0.05,B24&lt;4),1.249,IF(AND(B23&gt;=95,B19&gt;=60),1.25,IF(AND(B23&gt;=95,B19&lt;60),1.415,""))))))))))))))))))))))))))))))))))))))))))))))))</f>
        <v>0.313</v>
      </c>
      <c r="C87" s="13">
        <f t="shared" ref="C87:AX87" si="24">IF(AND(C23&lt;18,C25&lt;1),0.091,IF(AND(C23&lt;18,C19&lt;5,C21&lt;1.5,C25&gt;=1),0.272,IF(AND(C23&lt;18,C19&gt;=9,C21&lt;1.5,C25&gt;=1,C25&lt;5,C18&gt;=0.5),0.304,IF(AND(C23&gt;=18,C23&lt;38,C19&gt;=18,C26&lt;1),0.305,IF(AND(C23&lt;18,C19&gt;=5,C21&lt;1.5,C25&gt;=1,C25&lt;5,C18&lt;0.5),0.313,IF(AND(C23&gt;=18,C23&lt;23,C28&lt;1.5,C19&gt;=5,C26&gt;=1,C25&gt;=4),0.393,IF(AND(C23&gt;=18,C23&lt;23,C28&gt;=1.5,C19&lt;8,C26&gt;=1),0.395,IF(AND(C23&lt;18,C19&gt;=5,C21&lt;1.5,C25&gt;=5,C20&gt;=2),0.396,IF(AND(C23&gt;=43,C23&lt;95,C28&lt;6,C14&lt;0.05,C26&lt;3,C21&gt;=2,C21&lt;3.5),0.398,IF(AND(C23&gt;=43,C23&lt;95,C28&lt;3.5,C14&gt;=20),0.464,IF(AND(C23&lt;18,C19&gt;=5,C19&lt;9,C21&lt;1.5,C25&gt;=1,C25&lt;5,C18&gt;=0.5),0.482,IF(AND(C23&lt;18,C21&gt;=1.5,C25&gt;=1),0.486,IF(AND(C23&gt;=43,C23&lt;95,C28&gt;=6,C19&gt;=43,C14&lt;0.05),0.503,IF(AND(C23&gt;=38,C23&lt;43,C19&gt;=18,C26&lt;1),0.512,IF(AND(C23&gt;=23,C23&lt;38,C28&gt;=0.25,C19&lt;28,C14&lt;11.5,C26&gt;=1,C21&lt;12.5),0.519,IF(AND(C23&gt;=23,C23&lt;38,C28&gt;=0.25,C14&gt;=11.5,C26&gt;=10),0.552,IF(AND(C23&gt;=43,C23&lt;95,C28&gt;=3.5,C14&gt;=0.05,C18&lt;7,C24&gt;=12),0.58,IF(AND(C23&gt;=18,C23&lt;23,C28&lt;1.5,C19&gt;=5,C26&gt;=1,C25&lt;4),0.597,IF(AND(C23&gt;=18,C23&lt;43,C19&lt;18,C26&lt;1),0.604,IF(AND(C23&lt;18,C19&gt;=5,C21&lt;1.5,C25&gt;=5,C20&lt;2),0.606,IF(AND(C23&gt;=18,C23&lt;23,C28&gt;=1.5,C19&gt;=8,C26&gt;=1),0.611,IF(AND(C23&gt;=43,C23&lt;95,C28&lt;6,C19&gt;=65,C14&lt;0.05,C26&lt;3,C21&lt;0.5,C25&gt;=1),0.611,IF(AND(C23&gt;=43,C23&lt;95,C28&lt;6,C19&lt;55,C14&lt;0.05,C26&lt;3,C21&lt;0.5,C25&gt;=1),0.626,IF(AND(C23&gt;=23,C23&lt;43,C28&lt;0.25,C14&gt;=5.5,C26&gt;=1),0.633,IF(AND(C23&gt;=43,C23&lt;95,C28&lt;6,C14&lt;0.05,C26&gt;=3,C22&gt;=27),0.633,IF(AND(C23&gt;=23,C23&lt;38,C28&gt;=0.25,C19&gt;=28,C14&lt;11.5,C26&gt;=1,C21&lt;12.5),0.675,IF(AND(C23&gt;=43,C23&lt;95,C28&gt;=3.5,C14&gt;=0.05,C18&gt;=7,C24&gt;=4),0.685,IF(AND(C23&gt;=38,C23&lt;43,C28&gt;=0.25,C19&lt;28,C26&gt;=1),0.705,IF(AND(C23&gt;=43,C23&lt;95,C28&lt;3.5,C14&gt;=0.05,C14&lt;0.75),0.714,IF(AND(C23&gt;=43,C23&lt;95,C28&gt;=6,C19&lt;43,C14&lt;0.05),0.725,IF(AND(C23&gt;=83,C23&lt;95,C28&lt;3.5,C14&gt;=0.75,C14&lt;20),0.775,IF(AND(C23&gt;=23,C23&lt;38,C28&gt;=0.25,C14&lt;11.5,C26&gt;=1,C21&gt;=12.5),0.785,IF(AND(C23&gt;=23,C23&lt;38,C28&gt;=0.25,C14&gt;=11.5,C26&gt;=1,C26&lt;10),0.837,IF(AND(C23&gt;=18,C23&lt;23,C28&lt;1.5,C19&lt;5,C26&gt;=1),0.839,IF(AND(C23&gt;=43,C23&lt;95,C28&lt;6,C14&lt;0.05,C26&lt;3,C21&gt;=0.5,C21&lt;2,C25&gt;=1),0.861,IF(AND(C23&gt;=43,C23&lt;95,C28&lt;6,C14&lt;0.05,C26&lt;3,C21&gt;=3.5),0.873,IF(AND(C23&gt;=23,C23&lt;43,C28&lt;0.25,C14&lt;5.5,C26&gt;=1),0.875,IF(AND(C23&gt;=43,C23&lt;95,C28&lt;6,C14&lt;0.05,C26&gt;=3,C22&lt;27),0.885,IF(AND(C23&gt;=43,C23&lt;95,C28&lt;6,C14&lt;0.05,C26&lt;3,C21&lt;2,C25&lt;1),0.887,IF(AND(C23&gt;=38,C23&lt;43,C28&gt;=0.25,C19&gt;=28,C26&gt;=1),0.898,IF(AND(C23&gt;=43,C23&lt;95,C28&gt;=3.5,C14&gt;=0.05,C18&lt;7,C24&gt;=4,C24&lt;12),0.94,IF(AND(C23&gt;=43,C23&lt;95,C28&gt;=3.5,C19&lt;60,C14&gt;=0.05,C24&lt;4,C22&lt;0.75),0.944,IF(AND(C23&gt;=43,C23&lt;83,C28&lt;3.5,C14&gt;=0.75,C14&lt;20),0.949,IF(AND(C23&gt;=43,C23&lt;95,C28&lt;6,C19&gt;=55,C19&lt;65,C14&lt;0.05,C26&lt;3,C21&lt;0.5,C25&gt;=1),1.047,IF(AND(C23&gt;=43,C23&lt;95,C28&gt;=3.5,C19&lt;60,C14&gt;=0.05,C24&lt;4,C22&gt;=0.75),1.053,IF(AND(C23&gt;=43,C23&lt;95,C28&gt;=3.5,C19&gt;=60,C14&gt;=0.05,C24&lt;4),1.249,IF(AND(C23&gt;=95,C19&gt;=60),1.25,IF(AND(C23&gt;=95,C19&lt;60),1.415,""))))))))))))))))))))))))))))))))))))))))))))))))</f>
        <v>0.61099999999999999</v>
      </c>
      <c r="D87" s="13">
        <f t="shared" si="24"/>
        <v>1.0529999999999999</v>
      </c>
      <c r="E87" s="13">
        <f t="shared" si="24"/>
        <v>0.72499999999999998</v>
      </c>
      <c r="F87" s="13">
        <f t="shared" si="24"/>
        <v>1.0529999999999999</v>
      </c>
      <c r="G87" s="13">
        <f t="shared" si="24"/>
        <v>0.70499999999999996</v>
      </c>
      <c r="H87" s="13">
        <f t="shared" si="24"/>
        <v>0.72499999999999998</v>
      </c>
      <c r="I87" s="13">
        <f t="shared" si="24"/>
        <v>1.0529999999999999</v>
      </c>
      <c r="J87" s="13">
        <f t="shared" si="24"/>
        <v>0.94399999999999995</v>
      </c>
      <c r="K87" s="13">
        <f t="shared" si="24"/>
        <v>9.0999999999999998E-2</v>
      </c>
      <c r="L87" s="13">
        <f t="shared" si="24"/>
        <v>9.0999999999999998E-2</v>
      </c>
      <c r="M87" s="13">
        <f t="shared" si="24"/>
        <v>9.0999999999999998E-2</v>
      </c>
      <c r="N87" s="13">
        <f t="shared" si="24"/>
        <v>9.0999999999999998E-2</v>
      </c>
      <c r="O87" s="13">
        <f t="shared" si="24"/>
        <v>9.0999999999999998E-2</v>
      </c>
      <c r="P87" s="13">
        <f t="shared" si="24"/>
        <v>9.0999999999999998E-2</v>
      </c>
      <c r="Q87" s="13">
        <f t="shared" si="24"/>
        <v>9.0999999999999998E-2</v>
      </c>
      <c r="R87" s="13">
        <f t="shared" si="24"/>
        <v>9.0999999999999998E-2</v>
      </c>
      <c r="S87" s="13">
        <f t="shared" si="24"/>
        <v>9.0999999999999998E-2</v>
      </c>
      <c r="T87" s="13">
        <f t="shared" si="24"/>
        <v>9.0999999999999998E-2</v>
      </c>
      <c r="U87" s="13">
        <f t="shared" si="24"/>
        <v>9.0999999999999998E-2</v>
      </c>
      <c r="V87" s="13">
        <f t="shared" si="24"/>
        <v>9.0999999999999998E-2</v>
      </c>
      <c r="W87" s="13">
        <f t="shared" si="24"/>
        <v>9.0999999999999998E-2</v>
      </c>
      <c r="X87" s="13">
        <f t="shared" si="24"/>
        <v>9.0999999999999998E-2</v>
      </c>
      <c r="Y87" s="13">
        <f t="shared" si="24"/>
        <v>9.0999999999999998E-2</v>
      </c>
      <c r="Z87" s="13">
        <f t="shared" si="24"/>
        <v>9.0999999999999998E-2</v>
      </c>
      <c r="AA87" s="13">
        <f t="shared" si="24"/>
        <v>9.0999999999999998E-2</v>
      </c>
      <c r="AB87" s="13">
        <f t="shared" si="24"/>
        <v>9.0999999999999998E-2</v>
      </c>
      <c r="AC87" s="13">
        <f t="shared" si="24"/>
        <v>9.0999999999999998E-2</v>
      </c>
      <c r="AD87" s="13">
        <f t="shared" si="24"/>
        <v>9.0999999999999998E-2</v>
      </c>
      <c r="AE87" s="13">
        <f t="shared" si="24"/>
        <v>9.0999999999999998E-2</v>
      </c>
      <c r="AF87" s="13">
        <f t="shared" si="24"/>
        <v>9.0999999999999998E-2</v>
      </c>
      <c r="AG87" s="13">
        <f t="shared" si="24"/>
        <v>9.0999999999999998E-2</v>
      </c>
      <c r="AH87" s="13">
        <f t="shared" si="24"/>
        <v>9.0999999999999998E-2</v>
      </c>
      <c r="AI87" s="13">
        <f t="shared" si="24"/>
        <v>9.0999999999999998E-2</v>
      </c>
      <c r="AJ87" s="13">
        <f t="shared" si="24"/>
        <v>9.0999999999999998E-2</v>
      </c>
      <c r="AK87" s="13">
        <f t="shared" si="24"/>
        <v>9.0999999999999998E-2</v>
      </c>
      <c r="AL87" s="13">
        <f t="shared" si="24"/>
        <v>9.0999999999999998E-2</v>
      </c>
      <c r="AM87" s="13">
        <f t="shared" si="24"/>
        <v>9.0999999999999998E-2</v>
      </c>
      <c r="AN87" s="13">
        <f t="shared" si="24"/>
        <v>9.0999999999999998E-2</v>
      </c>
      <c r="AO87" s="13">
        <f t="shared" si="24"/>
        <v>9.0999999999999998E-2</v>
      </c>
      <c r="AP87" s="13">
        <f t="shared" si="24"/>
        <v>9.0999999999999998E-2</v>
      </c>
      <c r="AQ87" s="13">
        <f t="shared" si="24"/>
        <v>9.0999999999999998E-2</v>
      </c>
      <c r="AR87" s="13">
        <f t="shared" si="24"/>
        <v>9.0999999999999998E-2</v>
      </c>
      <c r="AS87" s="13">
        <f t="shared" si="24"/>
        <v>9.0999999999999998E-2</v>
      </c>
      <c r="AT87" s="13">
        <f t="shared" si="24"/>
        <v>9.0999999999999998E-2</v>
      </c>
      <c r="AU87" s="13">
        <f t="shared" si="24"/>
        <v>9.0999999999999998E-2</v>
      </c>
      <c r="AV87" s="13">
        <f t="shared" si="24"/>
        <v>9.0999999999999998E-2</v>
      </c>
      <c r="AW87" s="13">
        <f t="shared" si="24"/>
        <v>9.0999999999999998E-2</v>
      </c>
      <c r="AX87" s="13">
        <f t="shared" si="24"/>
        <v>9.0999999999999998E-2</v>
      </c>
    </row>
    <row r="88" spans="1:50" x14ac:dyDescent="0.35">
      <c r="A88" s="1" t="s">
        <v>56</v>
      </c>
      <c r="B88" s="13">
        <f>IF(AND(B23&lt;13,B14&lt;0.5,B20&lt;0.75,B21&lt;0.25),0.087,IF(AND(B23&gt;=5,B23&lt;13,B14&gt;=0.5,B27&lt;2,B16&lt;5.5),0.211,IF(AND(B23&gt;=13,B23&lt;43,B14&lt;12.5,B26&gt;=6,B27&lt;3,B16&gt;=3.5),0.226,IF(AND(B23&lt;13,B14&lt;0.5,B20&lt;0.75,B21&gt;=0.25),0.226,IF(AND(B23&gt;=43,B23&lt;88,B28&lt;3.5,B22&gt;=3,B19&gt;=29),0.322,IF(AND(B23&lt;13,B14&gt;=0.5,B28&gt;=0.5,B27&gt;=2),0.335,IF(AND(B23&gt;=5,B23&lt;13,B14&gt;=0.5,B27&lt;2,B16&gt;=5.5),0.393,IF(AND(B23&gt;=43,B23&lt;68,B28&gt;=6,B22&lt;2,B17&lt;0.25),0.394,IF(AND(B23&gt;=13,B23&lt;38,B14&lt;12.5,B20&lt;17.5,B26&lt;6,B16&gt;=0.5),0.397,IF(AND(B23&gt;=48,B23&lt;88,B28&lt;3.5,B22&lt;3,B21&gt;=2.5,B21&lt;3.5),0.398,IF(AND(B23&lt;5,B14&gt;=0.5,B27&lt;2),0.464,IF(AND(B23&lt;13,B14&gt;=0.5,B28&lt;0.5,B27&gt;=2),0.473,IF(AND(B23&gt;=13,B23&lt;38,B14&lt;12.5,B20&lt;17.5,B26&lt;6,B16&lt;0.5),0.483,IF(AND(B23&gt;=13,B23&lt;43,B14&lt;12.5,B26&gt;=6,B27&lt;3,B16&gt;=1.5,B16&lt;3.5),0.496,IF(AND(B23&gt;=13,B23&lt;43,B14&lt;12.5,B26&gt;=6,B25&lt;7,B27&lt;3,B16&lt;1.5,B18&lt;4),0.507,IF(AND(B23&lt;13,B14&lt;0.5,B20&gt;=0.75),0.515,IF(AND(B23&gt;=38,B23&lt;43,B14&lt;0.5,B20&lt;17.5,B26&lt;6),0.522,IF(AND(B23&gt;=43,B23&lt;48,B28&lt;3.5,B22&lt;3,B17&gt;=1.5),0.522,IF(AND(B23&gt;=73,B23&lt;88,B28&lt;3.5,B22&gt;=3,B19&lt;29),0.614,IF(AND(B23&gt;=63,B23&lt;88,B14&lt;0.75,B28&lt;3.5,B22&lt;3,B21&lt;2.5,B19&lt;73),0.618,IF(AND(B23&gt;=13,B23&lt;43,B14&lt;12.5,B26&gt;=6,B25&gt;=7,B27&lt;3,B16&lt;1.5,B18&gt;=3.5),0.647,IF(AND(B23&gt;=48,B23&lt;88,B14&gt;=0.75,B28&lt;3.5,B22&lt;3,B21&lt;2.5),0.65,IF(AND(B23&gt;=13,B23&lt;43,B14&gt;=12.5,B24&gt;=4),0.656,IF(AND(B23&gt;=13,B23&lt;43,B14&lt;12.5,B20&gt;=17.5,B26&lt;6),0.684,IF(AND(B23&gt;=43,B23&lt;73,B28&lt;3.5,B22&gt;=3,B19&lt;29,B18&gt;=6.5),0.684,IF(AND(B23&gt;=48,B23&lt;88,B14&lt;0.75,B28&gt;=1,B28&lt;3.5,B22&lt;3,B21&lt;2.5,B19&gt;=73),0.685,IF(AND(B23&gt;=13,B23&lt;43,B14&lt;12.5,B26&gt;=6,B25&lt;7,B27&lt;3,B16&lt;1.5,B18&gt;=4),0.7,IF(AND(B23&gt;=43,B23&lt;68,B28&gt;=3.5,B25&lt;3,B17&gt;=0.25),0.717,IF(AND(B23&gt;=43,B23&lt;68,B28&gt;=6,B22&gt;=2,B17&lt;0.25),0.731,IF(AND(B23&gt;=38,B23&lt;43,B14&gt;=0.5,B14&lt;12.5,B20&lt;17.5,B26&lt;6),0.742,IF(AND(B23&gt;=43,B23&lt;68,B28&gt;=3.5,B28&lt;6,B20&gt;=4,B17&lt;0.25),0.742,IF(AND(B23&gt;=43,B23&lt;48,B28&lt;3.5,B22&lt;3,B17&lt;1.5),0.746,IF(AND(B23&gt;=48,B23&lt;88,B28&lt;3.5,B22&lt;3,B26&gt;=11,B21&gt;=3.5),0.819,IF(AND(B23&gt;=13,B23&lt;43,B14&lt;12.5,B26&gt;=6,B25&gt;=7,B27&lt;3,B16&lt;1.5,B18&lt;3.5),0.848,IF(AND(B23&gt;=13,B23&lt;43,B14&gt;=12.5,B24&lt;4),0.855,IF(AND(B23&gt;=68,B23&lt;88,B28&gt;=3.5,B20&gt;=12.5,B17&lt;1.5),0.856,IF(AND(B23&gt;=48,B23&lt;63,B14&lt;0.75,B28&lt;3.5,B22&lt;3,B21&lt;2.5,B19&lt;73),0.856,IF(AND(B23&gt;=13,B23&lt;43,B14&lt;12.5,B26&gt;=6,B27&gt;=3),0.903,IF(AND(B23&gt;=43,B23&lt;68,B28&gt;=3.5,B28&lt;6,B20&lt;4,B17&lt;0.25),0.915,IF(AND(B23&gt;=48,B23&lt;88,B28&lt;3.5,B22&lt;3,B26&lt;11,B21&gt;=3.5),0.928,IF(AND(B23&gt;=88,B14&gt;=15.5,B25&lt;7),0.939,IF(AND(B23&gt;=60,B23&lt;68,B28&gt;=3.5,B25&gt;=3,B17&gt;=0.25),0.944,IF(AND(B23&gt;=43,B23&lt;73,B28&lt;3.5,B22&gt;=3,B19&lt;29,B18&lt;6.5),0.964,IF(AND(B23&gt;=48,B23&lt;88,B14&lt;0.75,B28&lt;1,B22&lt;3,B21&lt;2.5,B19&gt;=73),0.986,IF(AND(B23&gt;=68,B23&lt;88,B28&gt;=3.5,B20&gt;=12.5,B17&gt;=1.5),1.033,IF(AND(B23&gt;=43,B23&lt;60,B28&gt;=3.5,B25&gt;=3,B17&gt;=0.25),1.106,IF(AND(B23&gt;=68,B23&lt;88,B28&gt;=3.5,B28&lt;12.5,B20&lt;12.5),1.125,IF(AND(B23&gt;=88,B14&lt;15.5,B25&lt;7),1.178,IF(AND(B23&gt;=88,B25&gt;=7,B25&lt;10),1.242,IF(AND(B23&gt;=88,B21&lt;32.5,B25&gt;=10),1.322,IF(AND(B23&gt;=68,B23&lt;88,B28&gt;=12.5,B20&lt;12.5),1.352,IF(AND(B23&gt;=88,B21&gt;=32.5,B25&gt;=10),1.571,""))))))))))))))))))))))))))))))))))))))))))))))))))))</f>
        <v>8.6999999999999994E-2</v>
      </c>
      <c r="C88" s="13">
        <f t="shared" ref="C88:AX88" si="25">IF(AND(C23&lt;13,C14&lt;0.5,C20&lt;0.75,C21&lt;0.25),0.087,IF(AND(C23&gt;=5,C23&lt;13,C14&gt;=0.5,C27&lt;2,C16&lt;5.5),0.211,IF(AND(C23&gt;=13,C23&lt;43,C14&lt;12.5,C26&gt;=6,C27&lt;3,C16&gt;=3.5),0.226,IF(AND(C23&lt;13,C14&lt;0.5,C20&lt;0.75,C21&gt;=0.25),0.226,IF(AND(C23&gt;=43,C23&lt;88,C28&lt;3.5,C22&gt;=3,C19&gt;=29),0.322,IF(AND(C23&lt;13,C14&gt;=0.5,C28&gt;=0.5,C27&gt;=2),0.335,IF(AND(C23&gt;=5,C23&lt;13,C14&gt;=0.5,C27&lt;2,C16&gt;=5.5),0.393,IF(AND(C23&gt;=43,C23&lt;68,C28&gt;=6,C22&lt;2,C17&lt;0.25),0.394,IF(AND(C23&gt;=13,C23&lt;38,C14&lt;12.5,C20&lt;17.5,C26&lt;6,C16&gt;=0.5),0.397,IF(AND(C23&gt;=48,C23&lt;88,C28&lt;3.5,C22&lt;3,C21&gt;=2.5,C21&lt;3.5),0.398,IF(AND(C23&lt;5,C14&gt;=0.5,C27&lt;2),0.464,IF(AND(C23&lt;13,C14&gt;=0.5,C28&lt;0.5,C27&gt;=2),0.473,IF(AND(C23&gt;=13,C23&lt;38,C14&lt;12.5,C20&lt;17.5,C26&lt;6,C16&lt;0.5),0.483,IF(AND(C23&gt;=13,C23&lt;43,C14&lt;12.5,C26&gt;=6,C27&lt;3,C16&gt;=1.5,C16&lt;3.5),0.496,IF(AND(C23&gt;=13,C23&lt;43,C14&lt;12.5,C26&gt;=6,C25&lt;7,C27&lt;3,C16&lt;1.5,C18&lt;4),0.507,IF(AND(C23&lt;13,C14&lt;0.5,C20&gt;=0.75),0.515,IF(AND(C23&gt;=38,C23&lt;43,C14&lt;0.5,C20&lt;17.5,C26&lt;6),0.522,IF(AND(C23&gt;=43,C23&lt;48,C28&lt;3.5,C22&lt;3,C17&gt;=1.5),0.522,IF(AND(C23&gt;=73,C23&lt;88,C28&lt;3.5,C22&gt;=3,C19&lt;29),0.614,IF(AND(C23&gt;=63,C23&lt;88,C14&lt;0.75,C28&lt;3.5,C22&lt;3,C21&lt;2.5,C19&lt;73),0.618,IF(AND(C23&gt;=13,C23&lt;43,C14&lt;12.5,C26&gt;=6,C25&gt;=7,C27&lt;3,C16&lt;1.5,C18&gt;=3.5),0.647,IF(AND(C23&gt;=48,C23&lt;88,C14&gt;=0.75,C28&lt;3.5,C22&lt;3,C21&lt;2.5),0.65,IF(AND(C23&gt;=13,C23&lt;43,C14&gt;=12.5,C24&gt;=4),0.656,IF(AND(C23&gt;=13,C23&lt;43,C14&lt;12.5,C20&gt;=17.5,C26&lt;6),0.684,IF(AND(C23&gt;=43,C23&lt;73,C28&lt;3.5,C22&gt;=3,C19&lt;29,C18&gt;=6.5),0.684,IF(AND(C23&gt;=48,C23&lt;88,C14&lt;0.75,C28&gt;=1,C28&lt;3.5,C22&lt;3,C21&lt;2.5,C19&gt;=73),0.685,IF(AND(C23&gt;=13,C23&lt;43,C14&lt;12.5,C26&gt;=6,C25&lt;7,C27&lt;3,C16&lt;1.5,C18&gt;=4),0.7,IF(AND(C23&gt;=43,C23&lt;68,C28&gt;=3.5,C25&lt;3,C17&gt;=0.25),0.717,IF(AND(C23&gt;=43,C23&lt;68,C28&gt;=6,C22&gt;=2,C17&lt;0.25),0.731,IF(AND(C23&gt;=38,C23&lt;43,C14&gt;=0.5,C14&lt;12.5,C20&lt;17.5,C26&lt;6),0.742,IF(AND(C23&gt;=43,C23&lt;68,C28&gt;=3.5,C28&lt;6,C20&gt;=4,C17&lt;0.25),0.742,IF(AND(C23&gt;=43,C23&lt;48,C28&lt;3.5,C22&lt;3,C17&lt;1.5),0.746,IF(AND(C23&gt;=48,C23&lt;88,C28&lt;3.5,C22&lt;3,C26&gt;=11,C21&gt;=3.5),0.819,IF(AND(C23&gt;=13,C23&lt;43,C14&lt;12.5,C26&gt;=6,C25&gt;=7,C27&lt;3,C16&lt;1.5,C18&lt;3.5),0.848,IF(AND(C23&gt;=13,C23&lt;43,C14&gt;=12.5,C24&lt;4),0.855,IF(AND(C23&gt;=68,C23&lt;88,C28&gt;=3.5,C20&gt;=12.5,C17&lt;1.5),0.856,IF(AND(C23&gt;=48,C23&lt;63,C14&lt;0.75,C28&lt;3.5,C22&lt;3,C21&lt;2.5,C19&lt;73),0.856,IF(AND(C23&gt;=13,C23&lt;43,C14&lt;12.5,C26&gt;=6,C27&gt;=3),0.903,IF(AND(C23&gt;=43,C23&lt;68,C28&gt;=3.5,C28&lt;6,C20&lt;4,C17&lt;0.25),0.915,IF(AND(C23&gt;=48,C23&lt;88,C28&lt;3.5,C22&lt;3,C26&lt;11,C21&gt;=3.5),0.928,IF(AND(C23&gt;=88,C14&gt;=15.5,C25&lt;7),0.939,IF(AND(C23&gt;=60,C23&lt;68,C28&gt;=3.5,C25&gt;=3,C17&gt;=0.25),0.944,IF(AND(C23&gt;=43,C23&lt;73,C28&lt;3.5,C22&gt;=3,C19&lt;29,C18&lt;6.5),0.964,IF(AND(C23&gt;=48,C23&lt;88,C14&lt;0.75,C28&lt;1,C22&lt;3,C21&lt;2.5,C19&gt;=73),0.986,IF(AND(C23&gt;=68,C23&lt;88,C28&gt;=3.5,C20&gt;=12.5,C17&gt;=1.5),1.033,IF(AND(C23&gt;=43,C23&lt;60,C28&gt;=3.5,C25&gt;=3,C17&gt;=0.25),1.106,IF(AND(C23&gt;=68,C23&lt;88,C28&gt;=3.5,C28&lt;12.5,C20&lt;12.5),1.125,IF(AND(C23&gt;=88,C14&lt;15.5,C25&lt;7),1.178,IF(AND(C23&gt;=88,C25&gt;=7,C25&lt;10),1.242,IF(AND(C23&gt;=88,C21&lt;32.5,C25&gt;=10),1.322,IF(AND(C23&gt;=68,C23&lt;88,C28&gt;=12.5,C20&lt;12.5),1.352,IF(AND(C23&gt;=88,C21&gt;=32.5,C25&gt;=10),1.571,""))))))))))))))))))))))))))))))))))))))))))))))))))))</f>
        <v>0.61799999999999999</v>
      </c>
      <c r="D88" s="13">
        <f t="shared" si="25"/>
        <v>1.1060000000000001</v>
      </c>
      <c r="E88" s="13">
        <f t="shared" si="25"/>
        <v>0.73099999999999998</v>
      </c>
      <c r="F88" s="13">
        <f t="shared" si="25"/>
        <v>1.3520000000000001</v>
      </c>
      <c r="G88" s="13">
        <f t="shared" si="25"/>
        <v>0.7</v>
      </c>
      <c r="H88" s="13">
        <f t="shared" si="25"/>
        <v>1.1060000000000001</v>
      </c>
      <c r="I88" s="13">
        <f t="shared" si="25"/>
        <v>1.1060000000000001</v>
      </c>
      <c r="J88" s="13">
        <f t="shared" si="25"/>
        <v>0.94399999999999995</v>
      </c>
      <c r="K88" s="13">
        <f t="shared" si="25"/>
        <v>8.6999999999999994E-2</v>
      </c>
      <c r="L88" s="13">
        <f t="shared" si="25"/>
        <v>8.6999999999999994E-2</v>
      </c>
      <c r="M88" s="13">
        <f t="shared" si="25"/>
        <v>8.6999999999999994E-2</v>
      </c>
      <c r="N88" s="13">
        <f t="shared" si="25"/>
        <v>8.6999999999999994E-2</v>
      </c>
      <c r="O88" s="13">
        <f t="shared" si="25"/>
        <v>8.6999999999999994E-2</v>
      </c>
      <c r="P88" s="13">
        <f t="shared" si="25"/>
        <v>8.6999999999999994E-2</v>
      </c>
      <c r="Q88" s="13">
        <f t="shared" si="25"/>
        <v>8.6999999999999994E-2</v>
      </c>
      <c r="R88" s="13">
        <f t="shared" si="25"/>
        <v>8.6999999999999994E-2</v>
      </c>
      <c r="S88" s="13">
        <f t="shared" si="25"/>
        <v>8.6999999999999994E-2</v>
      </c>
      <c r="T88" s="13">
        <f t="shared" si="25"/>
        <v>8.6999999999999994E-2</v>
      </c>
      <c r="U88" s="13">
        <f t="shared" si="25"/>
        <v>8.6999999999999994E-2</v>
      </c>
      <c r="V88" s="13">
        <f t="shared" si="25"/>
        <v>8.6999999999999994E-2</v>
      </c>
      <c r="W88" s="13">
        <f t="shared" si="25"/>
        <v>8.6999999999999994E-2</v>
      </c>
      <c r="X88" s="13">
        <f t="shared" si="25"/>
        <v>8.6999999999999994E-2</v>
      </c>
      <c r="Y88" s="13">
        <f t="shared" si="25"/>
        <v>8.6999999999999994E-2</v>
      </c>
      <c r="Z88" s="13">
        <f t="shared" si="25"/>
        <v>8.6999999999999994E-2</v>
      </c>
      <c r="AA88" s="13">
        <f t="shared" si="25"/>
        <v>8.6999999999999994E-2</v>
      </c>
      <c r="AB88" s="13">
        <f t="shared" si="25"/>
        <v>8.6999999999999994E-2</v>
      </c>
      <c r="AC88" s="13">
        <f t="shared" si="25"/>
        <v>8.6999999999999994E-2</v>
      </c>
      <c r="AD88" s="13">
        <f t="shared" si="25"/>
        <v>8.6999999999999994E-2</v>
      </c>
      <c r="AE88" s="13">
        <f t="shared" si="25"/>
        <v>8.6999999999999994E-2</v>
      </c>
      <c r="AF88" s="13">
        <f t="shared" si="25"/>
        <v>8.6999999999999994E-2</v>
      </c>
      <c r="AG88" s="13">
        <f t="shared" si="25"/>
        <v>8.6999999999999994E-2</v>
      </c>
      <c r="AH88" s="13">
        <f t="shared" si="25"/>
        <v>8.6999999999999994E-2</v>
      </c>
      <c r="AI88" s="13">
        <f t="shared" si="25"/>
        <v>8.6999999999999994E-2</v>
      </c>
      <c r="AJ88" s="13">
        <f t="shared" si="25"/>
        <v>8.6999999999999994E-2</v>
      </c>
      <c r="AK88" s="13">
        <f t="shared" si="25"/>
        <v>8.6999999999999994E-2</v>
      </c>
      <c r="AL88" s="13">
        <f t="shared" si="25"/>
        <v>8.6999999999999994E-2</v>
      </c>
      <c r="AM88" s="13">
        <f t="shared" si="25"/>
        <v>8.6999999999999994E-2</v>
      </c>
      <c r="AN88" s="13">
        <f t="shared" si="25"/>
        <v>8.6999999999999994E-2</v>
      </c>
      <c r="AO88" s="13">
        <f t="shared" si="25"/>
        <v>8.6999999999999994E-2</v>
      </c>
      <c r="AP88" s="13">
        <f t="shared" si="25"/>
        <v>8.6999999999999994E-2</v>
      </c>
      <c r="AQ88" s="13">
        <f t="shared" si="25"/>
        <v>8.6999999999999994E-2</v>
      </c>
      <c r="AR88" s="13">
        <f t="shared" si="25"/>
        <v>8.6999999999999994E-2</v>
      </c>
      <c r="AS88" s="13">
        <f t="shared" si="25"/>
        <v>8.6999999999999994E-2</v>
      </c>
      <c r="AT88" s="13">
        <f t="shared" si="25"/>
        <v>8.6999999999999994E-2</v>
      </c>
      <c r="AU88" s="13">
        <f t="shared" si="25"/>
        <v>8.6999999999999994E-2</v>
      </c>
      <c r="AV88" s="13">
        <f t="shared" si="25"/>
        <v>8.6999999999999994E-2</v>
      </c>
      <c r="AW88" s="13">
        <f t="shared" si="25"/>
        <v>8.6999999999999994E-2</v>
      </c>
      <c r="AX88" s="13">
        <f t="shared" si="25"/>
        <v>8.6999999999999994E-2</v>
      </c>
    </row>
    <row r="89" spans="1:50" x14ac:dyDescent="0.35">
      <c r="A89" s="1" t="s">
        <v>57</v>
      </c>
      <c r="B89" s="13">
        <f>IF(AND(B23&lt;1),0.012,IF(AND(B23&gt;=1,B23&lt;10,B20&lt;0.75,B24&lt;3),0.176,IF(AND(B23&gt;=1,B23&lt;10,B20&gt;=0.75,B24&lt;3),0.28,IF(AND(B23&gt;=13,B23&lt;23,B20&gt;=0.5,B14&lt;0.5,B21&gt;=5.5),0.322,IF(AND(B23&gt;=13,B23&lt;23,B20&lt;0.5,B14&lt;0.5),0.327,IF(AND(B23&gt;=1,B23&lt;10,B24&gt;=3),0.353,IF(AND(B23&gt;=10,B23&lt;13),0.395,IF(AND(B23&gt;=33,B23&lt;43,B26&lt;5,B20&lt;27.5,B19&gt;=28),0.429,IF(AND(B23&gt;=43,B23&lt;88,B26&lt;11,B20&lt;6,B28&gt;=20,B19&lt;50,B22&gt;=0.5,B17&lt;16),0.464,IF(AND(B23&gt;=13,B23&lt;23,B20&gt;=0.5,B14&lt;0.5,B21&lt;5.5),0.482,IF(AND(B23&gt;=43,B23&lt;88,B26&lt;11,B20&lt;6,B28&gt;=7.5,B22&lt;0.5,B17&lt;16),0.491,IF(AND(B23&gt;=13,B23&lt;23,B28&gt;=1.5,B14&gt;=0.5),0.494,IF(AND(B23&gt;=48,B23&lt;88,B26&lt;11,B20&lt;6,B28&gt;=1.5,B28&lt;7.5,B25&lt;3,B21&lt;0.5),0.537,IF(AND(B23&gt;=23,B23&lt;38,B26&gt;=5,B24&gt;=4),0.548,IF(AND(B23&gt;=23,B23&lt;43,B26&lt;5,B20&lt;27.5,B19&lt;28),0.565,IF(AND(B23&gt;=23,B23&lt;43,B26&gt;=5,B19&gt;=18,B19&lt;28,B24&lt;4),0.58,IF(AND(B23&gt;=23,B23&lt;33,B26&lt;5,B20&lt;27.5,B19&gt;=28),0.599,IF(AND(B23&gt;=43,B23&lt;88,B26&lt;11,B20&gt;=6,B17&gt;=4.5),0.604,IF(AND(B23&gt;=48,B23&lt;88,B26&lt;11,B20&lt;6,B28&lt;7.5,B14&lt;17.5,B19&gt;=30,B25&gt;=3,B22&gt;=2,B22&lt;4),0.633,IF(AND(B23&gt;=43,B23&lt;48,B26&lt;11,B20&lt;6,B28&lt;7.5),0.712,IF(AND(B23&gt;=43,B23&lt;88,B26&lt;11,B20&lt;6,B28&gt;=7.5,B28&lt;20,B19&lt;50,B22&gt;=0.5,B17&lt;16),0.723,IF(AND(B23&gt;=13,B23&lt;23,B28&lt;1.5,B14&gt;=0.5),0.735,IF(AND(B23&gt;=48,B23&lt;88,B26&lt;11,B20&lt;6,B28&gt;=1.5,B28&lt;7.5,B25&lt;3,B21&gt;=0.5,B21&lt;3),0.75,IF(AND(B23&gt;=43,B23&lt;88,B26&gt;=11,B22&lt;0.05,B17&gt;=2.5),0.751,IF(AND(B23&gt;=43,B23&lt;88,B26&lt;11,B20&gt;=6,B14&lt;0.25,B17&lt;4.5,B21&gt;=2),0.759,IF(AND(B23&gt;=48,B23&lt;88,B26&lt;11,B20&lt;6,B28&lt;7.5,B14&lt;17.5,B19&lt;30,B25&gt;=3),0.769,IF(AND(B23&gt;=38,B23&lt;43,B26&gt;=5,B24&gt;=4),0.784,IF(AND(B23&gt;=48,B23&lt;88,B26&lt;11,B20&lt;6,B28&lt;1.5,B25&lt;3,B21&lt;3),0.799,IF(AND(B23&gt;=48,B23&lt;88,B26&lt;11,B20&lt;6,B28&lt;7.5,B14&lt;17.5,B19&gt;=30,B25&gt;=3,B22&gt;=4),0.864,IF(AND(B23&gt;=23,B23&lt;43,B26&gt;=5,B19&lt;18,B24&lt;4),0.875,IF(AND(B23&gt;=23,B23&lt;43,B26&gt;=5,B19&gt;=28,B24&lt;4),0.898,IF(AND(B23&gt;=48,B23&lt;88,B26&lt;11,B20&lt;6,B28&lt;7.5,B14&lt;17.5,B19&gt;=30,B25&gt;=3,B22&lt;2),0.933,IF(AND(B23&gt;=48,B23&lt;88,B26&lt;11,B20&lt;6,B28&lt;7.5,B25&lt;3,B21&gt;=3),0.961,IF(AND(B23&gt;=43,B23&lt;88,B26&lt;11,B20&gt;=6,B14&lt;0.25,B17&lt;4.5,B21&lt;2),0.967,IF(AND(B23&gt;=23,B23&lt;43,B26&lt;5,B20&gt;=27.5),0.991,IF(AND(B23&gt;=43,B23&lt;88,B26&lt;11,B20&lt;6,B28&gt;=7.5,B19&gt;=50,B22&gt;=0.5,B17&lt;16),0.991,IF(AND(B23&gt;=43,B23&lt;88,B26&gt;=11,B22&lt;0.05,B17&lt;2.5),0.991,IF(AND(B23&gt;=43,B23&lt;88,B26&lt;11,B20&lt;6,B28&gt;=7.5,B17&gt;=16),1.03,IF(AND(B23&gt;=43,B23&lt;88,B26&lt;11,B20&gt;=6,B14&gt;=0.25,B17&lt;4.5),1.037,IF(AND(B23&gt;=48,B23&lt;88,B26&lt;11,B20&lt;6,B28&lt;7.5,B14&gt;=17.5,B25&gt;=3),1.131,IF(AND(B23&gt;=43,B23&lt;88,B26&gt;=11,B22&gt;=0.05,B22&lt;15),1.153,IF(AND(B23&gt;=88,B25&lt;11),1.2,IF(AND(B23&gt;=88,B14&gt;=17.5,B25&gt;=11),1.355,IF(AND(B23&gt;=43,B23&lt;88,B26&gt;=11,B22&gt;=15),1.372,IF(AND(B23&gt;=88,B14&lt;17.5,B25&gt;=11),1.571,"")))))))))))))))))))))))))))))))))))))))))))))</f>
        <v>0.39500000000000002</v>
      </c>
      <c r="C89" s="13">
        <f t="shared" ref="C89:AX89" si="26">IF(AND(C23&lt;1),0.012,IF(AND(C23&gt;=1,C23&lt;10,C20&lt;0.75,C24&lt;3),0.176,IF(AND(C23&gt;=1,C23&lt;10,C20&gt;=0.75,C24&lt;3),0.28,IF(AND(C23&gt;=13,C23&lt;23,C20&gt;=0.5,C14&lt;0.5,C21&gt;=5.5),0.322,IF(AND(C23&gt;=13,C23&lt;23,C20&lt;0.5,C14&lt;0.5),0.327,IF(AND(C23&gt;=1,C23&lt;10,C24&gt;=3),0.353,IF(AND(C23&gt;=10,C23&lt;13),0.395,IF(AND(C23&gt;=33,C23&lt;43,C26&lt;5,C20&lt;27.5,C19&gt;=28),0.429,IF(AND(C23&gt;=43,C23&lt;88,C26&lt;11,C20&lt;6,C28&gt;=20,C19&lt;50,C22&gt;=0.5,C17&lt;16),0.464,IF(AND(C23&gt;=13,C23&lt;23,C20&gt;=0.5,C14&lt;0.5,C21&lt;5.5),0.482,IF(AND(C23&gt;=43,C23&lt;88,C26&lt;11,C20&lt;6,C28&gt;=7.5,C22&lt;0.5,C17&lt;16),0.491,IF(AND(C23&gt;=13,C23&lt;23,C28&gt;=1.5,C14&gt;=0.5),0.494,IF(AND(C23&gt;=48,C23&lt;88,C26&lt;11,C20&lt;6,C28&gt;=1.5,C28&lt;7.5,C25&lt;3,C21&lt;0.5),0.537,IF(AND(C23&gt;=23,C23&lt;38,C26&gt;=5,C24&gt;=4),0.548,IF(AND(C23&gt;=23,C23&lt;43,C26&lt;5,C20&lt;27.5,C19&lt;28),0.565,IF(AND(C23&gt;=23,C23&lt;43,C26&gt;=5,C19&gt;=18,C19&lt;28,C24&lt;4),0.58,IF(AND(C23&gt;=23,C23&lt;33,C26&lt;5,C20&lt;27.5,C19&gt;=28),0.599,IF(AND(C23&gt;=43,C23&lt;88,C26&lt;11,C20&gt;=6,C17&gt;=4.5),0.604,IF(AND(C23&gt;=48,C23&lt;88,C26&lt;11,C20&lt;6,C28&lt;7.5,C14&lt;17.5,C19&gt;=30,C25&gt;=3,C22&gt;=2,C22&lt;4),0.633,IF(AND(C23&gt;=43,C23&lt;48,C26&lt;11,C20&lt;6,C28&lt;7.5),0.712,IF(AND(C23&gt;=43,C23&lt;88,C26&lt;11,C20&lt;6,C28&gt;=7.5,C28&lt;20,C19&lt;50,C22&gt;=0.5,C17&lt;16),0.723,IF(AND(C23&gt;=13,C23&lt;23,C28&lt;1.5,C14&gt;=0.5),0.735,IF(AND(C23&gt;=48,C23&lt;88,C26&lt;11,C20&lt;6,C28&gt;=1.5,C28&lt;7.5,C25&lt;3,C21&gt;=0.5,C21&lt;3),0.75,IF(AND(C23&gt;=43,C23&lt;88,C26&gt;=11,C22&lt;0.05,C17&gt;=2.5),0.751,IF(AND(C23&gt;=43,C23&lt;88,C26&lt;11,C20&gt;=6,C14&lt;0.25,C17&lt;4.5,C21&gt;=2),0.759,IF(AND(C23&gt;=48,C23&lt;88,C26&lt;11,C20&lt;6,C28&lt;7.5,C14&lt;17.5,C19&lt;30,C25&gt;=3),0.769,IF(AND(C23&gt;=38,C23&lt;43,C26&gt;=5,C24&gt;=4),0.784,IF(AND(C23&gt;=48,C23&lt;88,C26&lt;11,C20&lt;6,C28&lt;1.5,C25&lt;3,C21&lt;3),0.799,IF(AND(C23&gt;=48,C23&lt;88,C26&lt;11,C20&lt;6,C28&lt;7.5,C14&lt;17.5,C19&gt;=30,C25&gt;=3,C22&gt;=4),0.864,IF(AND(C23&gt;=23,C23&lt;43,C26&gt;=5,C19&lt;18,C24&lt;4),0.875,IF(AND(C23&gt;=23,C23&lt;43,C26&gt;=5,C19&gt;=28,C24&lt;4),0.898,IF(AND(C23&gt;=48,C23&lt;88,C26&lt;11,C20&lt;6,C28&lt;7.5,C14&lt;17.5,C19&gt;=30,C25&gt;=3,C22&lt;2),0.933,IF(AND(C23&gt;=48,C23&lt;88,C26&lt;11,C20&lt;6,C28&lt;7.5,C25&lt;3,C21&gt;=3),0.961,IF(AND(C23&gt;=43,C23&lt;88,C26&lt;11,C20&gt;=6,C14&lt;0.25,C17&lt;4.5,C21&lt;2),0.967,IF(AND(C23&gt;=23,C23&lt;43,C26&lt;5,C20&gt;=27.5),0.991,IF(AND(C23&gt;=43,C23&lt;88,C26&lt;11,C20&lt;6,C28&gt;=7.5,C19&gt;=50,C22&gt;=0.5,C17&lt;16),0.991,IF(AND(C23&gt;=43,C23&lt;88,C26&gt;=11,C22&lt;0.05,C17&lt;2.5),0.991,IF(AND(C23&gt;=43,C23&lt;88,C26&lt;11,C20&lt;6,C28&gt;=7.5,C17&gt;=16),1.03,IF(AND(C23&gt;=43,C23&lt;88,C26&lt;11,C20&gt;=6,C14&gt;=0.25,C17&lt;4.5),1.037,IF(AND(C23&gt;=48,C23&lt;88,C26&lt;11,C20&lt;6,C28&lt;7.5,C14&gt;=17.5,C25&gt;=3),1.131,IF(AND(C23&gt;=43,C23&lt;88,C26&gt;=11,C22&gt;=0.05,C22&lt;15),1.153,IF(AND(C23&gt;=88,C25&lt;11),1.2,IF(AND(C23&gt;=88,C14&gt;=17.5,C25&gt;=11),1.355,IF(AND(C23&gt;=43,C23&lt;88,C26&gt;=11,C22&gt;=15),1.372,IF(AND(C23&gt;=88,C14&lt;17.5,C25&gt;=11),1.571,"")))))))))))))))))))))))))))))))))))))))))))))</f>
        <v>0.79900000000000004</v>
      </c>
      <c r="D89" s="13">
        <f t="shared" si="26"/>
        <v>1.153</v>
      </c>
      <c r="E89" s="13">
        <f t="shared" si="26"/>
        <v>0.46400000000000002</v>
      </c>
      <c r="F89" s="13">
        <f t="shared" si="26"/>
        <v>0.99099999999999999</v>
      </c>
      <c r="G89" s="13">
        <f t="shared" si="26"/>
        <v>0.875</v>
      </c>
      <c r="H89" s="13">
        <f t="shared" si="26"/>
        <v>0.72299999999999998</v>
      </c>
      <c r="I89" s="13">
        <f t="shared" si="26"/>
        <v>1.153</v>
      </c>
      <c r="J89" s="13">
        <f t="shared" si="26"/>
        <v>1.153</v>
      </c>
      <c r="K89" s="13">
        <f t="shared" si="26"/>
        <v>1.2E-2</v>
      </c>
      <c r="L89" s="13">
        <f t="shared" si="26"/>
        <v>1.2E-2</v>
      </c>
      <c r="M89" s="13">
        <f t="shared" si="26"/>
        <v>1.2E-2</v>
      </c>
      <c r="N89" s="13">
        <f t="shared" si="26"/>
        <v>1.2E-2</v>
      </c>
      <c r="O89" s="13">
        <f t="shared" si="26"/>
        <v>1.2E-2</v>
      </c>
      <c r="P89" s="13">
        <f t="shared" si="26"/>
        <v>1.2E-2</v>
      </c>
      <c r="Q89" s="13">
        <f t="shared" si="26"/>
        <v>1.2E-2</v>
      </c>
      <c r="R89" s="13">
        <f t="shared" si="26"/>
        <v>1.2E-2</v>
      </c>
      <c r="S89" s="13">
        <f t="shared" si="26"/>
        <v>1.2E-2</v>
      </c>
      <c r="T89" s="13">
        <f t="shared" si="26"/>
        <v>1.2E-2</v>
      </c>
      <c r="U89" s="13">
        <f t="shared" si="26"/>
        <v>1.2E-2</v>
      </c>
      <c r="V89" s="13">
        <f t="shared" si="26"/>
        <v>1.2E-2</v>
      </c>
      <c r="W89" s="13">
        <f t="shared" si="26"/>
        <v>1.2E-2</v>
      </c>
      <c r="X89" s="13">
        <f t="shared" si="26"/>
        <v>1.2E-2</v>
      </c>
      <c r="Y89" s="13">
        <f t="shared" si="26"/>
        <v>1.2E-2</v>
      </c>
      <c r="Z89" s="13">
        <f t="shared" si="26"/>
        <v>1.2E-2</v>
      </c>
      <c r="AA89" s="13">
        <f t="shared" si="26"/>
        <v>1.2E-2</v>
      </c>
      <c r="AB89" s="13">
        <f t="shared" si="26"/>
        <v>1.2E-2</v>
      </c>
      <c r="AC89" s="13">
        <f t="shared" si="26"/>
        <v>1.2E-2</v>
      </c>
      <c r="AD89" s="13">
        <f t="shared" si="26"/>
        <v>1.2E-2</v>
      </c>
      <c r="AE89" s="13">
        <f t="shared" si="26"/>
        <v>1.2E-2</v>
      </c>
      <c r="AF89" s="13">
        <f t="shared" si="26"/>
        <v>1.2E-2</v>
      </c>
      <c r="AG89" s="13">
        <f t="shared" si="26"/>
        <v>1.2E-2</v>
      </c>
      <c r="AH89" s="13">
        <f t="shared" si="26"/>
        <v>1.2E-2</v>
      </c>
      <c r="AI89" s="13">
        <f t="shared" si="26"/>
        <v>1.2E-2</v>
      </c>
      <c r="AJ89" s="13">
        <f t="shared" si="26"/>
        <v>1.2E-2</v>
      </c>
      <c r="AK89" s="13">
        <f t="shared" si="26"/>
        <v>1.2E-2</v>
      </c>
      <c r="AL89" s="13">
        <f t="shared" si="26"/>
        <v>1.2E-2</v>
      </c>
      <c r="AM89" s="13">
        <f t="shared" si="26"/>
        <v>1.2E-2</v>
      </c>
      <c r="AN89" s="13">
        <f t="shared" si="26"/>
        <v>1.2E-2</v>
      </c>
      <c r="AO89" s="13">
        <f t="shared" si="26"/>
        <v>1.2E-2</v>
      </c>
      <c r="AP89" s="13">
        <f t="shared" si="26"/>
        <v>1.2E-2</v>
      </c>
      <c r="AQ89" s="13">
        <f t="shared" si="26"/>
        <v>1.2E-2</v>
      </c>
      <c r="AR89" s="13">
        <f t="shared" si="26"/>
        <v>1.2E-2</v>
      </c>
      <c r="AS89" s="13">
        <f t="shared" si="26"/>
        <v>1.2E-2</v>
      </c>
      <c r="AT89" s="13">
        <f t="shared" si="26"/>
        <v>1.2E-2</v>
      </c>
      <c r="AU89" s="13">
        <f t="shared" si="26"/>
        <v>1.2E-2</v>
      </c>
      <c r="AV89" s="13">
        <f t="shared" si="26"/>
        <v>1.2E-2</v>
      </c>
      <c r="AW89" s="13">
        <f t="shared" si="26"/>
        <v>1.2E-2</v>
      </c>
      <c r="AX89" s="13">
        <f t="shared" si="26"/>
        <v>1.2E-2</v>
      </c>
    </row>
    <row r="90" spans="1:50" x14ac:dyDescent="0.35">
      <c r="A90" s="1" t="s">
        <v>58</v>
      </c>
      <c r="B90" s="13">
        <f>IF(AND(B23&lt;1),0.017,IF(AND(B23&gt;=1,B23&lt;13,B21&lt;0.75),0.236,IF(AND(B23&gt;=13,B23&lt;23,B28&gt;=0.5,B21&lt;7.5,B14&lt;9.5,B24&lt;2,B27&lt;3),0.341,IF(AND(B23&gt;=1,B23&lt;13,B21&gt;=0.75),0.352,IF(AND(B23&gt;=13,B23&lt;43,B19&gt;=5,B21&gt;=7.5,B21&lt;9.5,B14&lt;9.5),0.393,IF(AND(B23&gt;=43,B23&lt;95,B28&lt;3.5,B26&lt;10,B19&lt;72.5,B21&gt;=2.5,B21&lt;3.5,B20&lt;6,B17&lt;3.5,B25&gt;=1,B25&lt;11),0.398,IF(AND(B23&gt;=13,B23&lt;43,B28&gt;=15,B21&gt;=0.5,B21&lt;7.5,B14&lt;9.5,B24&gt;=2,B27&lt;3),0.41,IF(AND(B23&gt;=23,B23&lt;43,B21&lt;7.5,B14&lt;9.5,B24&lt;2,B27&lt;3,B22&lt;4),0.443,IF(AND(B23&gt;=43,B23&lt;95,B28&lt;12.5,B26&lt;10,B19&lt;72.5,B20&lt;6,B25&gt;=11),0.464,IF(AND(B23&gt;=13,B23&lt;23,B28&lt;0.5,B21&lt;7.5,B14&lt;9.5,B24&lt;2,B27&lt;3),0.471,IF(AND(B23&gt;=43,B23&lt;95,B28&gt;=6,B28&lt;12.5,B26&lt;10,B19&gt;=40,B19&lt;72.5,B20&lt;6,B17&lt;3.5,B25&lt;11),0.503,IF(AND(B23&gt;=23,B23&lt;43,B21&lt;7.5,B14&lt;9.5,B24&lt;2,B27&lt;3,B22&gt;=4),0.537,IF(AND(B23&gt;=13,B23&lt;43,B19&lt;8.5,B14&gt;=9.5),0.566,IF(AND(B23&gt;=13,B23&lt;43,B28&lt;15,B21&gt;=0.5,B21&lt;7.5,B14&lt;9.5,B24&gt;=2,B27&lt;3),0.57,IF(AND(B23&gt;=13,B23&lt;43,B19&gt;=5,B21&gt;=9.5,B14&lt;9.5,B16&lt;0.05),0.588,IF(AND(B23&gt;=43,B23&lt;95,B28&lt;12.5,B26&gt;=10,B26&lt;18,B19&lt;72.5,B20&lt;6,B18&gt;=6.5),0.683,IF(AND(B23&gt;=63,B23&lt;95,B28&lt;1.5,B26&lt;18,B21&lt;15,B20&gt;=6),0.685,IF(AND(B23&gt;=43,B23&lt;63,B28&lt;12.5,B26&lt;18,B20&gt;=6),0.698,IF(AND(B23&gt;=43,B23&lt;95,B28&lt;3.5,B26&lt;10,B19&lt;72.5,B21&gt;=3.5,B20&lt;6,B17&lt;3.5,B25&gt;=1,B25&lt;11,B22&gt;=0.5),0.701,IF(AND(B23&gt;=13,B23&lt;43,B19&gt;=8.5,B14&gt;=9.5,B17&lt;3),0.705,IF(AND(B23&gt;=43,B23&lt;95,B28&gt;=6,B28&lt;12.5,B26&lt;10,B19&lt;40,B20&lt;6,B17&lt;3.5,B25&lt;11),0.705,IF(AND(B23&gt;=13,B23&lt;43,B19&gt;=5,B21&gt;=9.5,B14&lt;9.5,B16&gt;=0.05),0.726,IF(AND(B23&gt;=43,B23&lt;95,B28&lt;3.5,B26&lt;10,B19&lt;72.5,B21&lt;2.5,B20&lt;6,B17&lt;3.5,B25&gt;=1,B25&lt;11),0.728,IF(AND(B23&gt;=13,B23&lt;43,B21&lt;7.5,B14&lt;9.5,B27&gt;=3),0.785,IF(AND(B23&gt;=43,B23&lt;95,B28&lt;12.5,B26&lt;18,B19&gt;=77.5,B20&lt;6),0.835,IF(AND(B23&gt;=13,B23&lt;43,B19&gt;=8.5,B14&gt;=9.5,B17&gt;=3),0.836,IF(AND(B23&gt;=13,B23&lt;43,B21&lt;0.5,B14&lt;9.5,B24&gt;=2,B27&lt;3),0.886,IF(AND(B23&gt;=43,B23&lt;95,B28&lt;3.5,B26&lt;10,B19&lt;72.5,B21&gt;=3.5,B20&lt;6,B17&lt;3.5,B25&gt;=1,B25&lt;11,B22&lt;0.5),0.903,IF(AND(B23&gt;=43,B23&lt;95,B28&lt;12.5,B26&lt;10,B19&lt;72.5,B20&lt;6,B17&gt;=3.5,B25&lt;11),0.914,IF(AND(B23&gt;=43,B23&lt;95,B28&gt;=3.5,B28&lt;6,B26&lt;10,B19&lt;72.5,B20&lt;6,B17&lt;3.5,B25&lt;11),0.915,IF(AND(B23&gt;=43,B23&lt;95,B28&lt;12.5,B26&gt;=10,B26&lt;18,B19&lt;72.5,B20&lt;6,B18&lt;6.5),0.926,IF(AND(B23&gt;=63,B23&lt;95,B28&gt;=1.5,B28&lt;12.5,B26&lt;18,B21&lt;15,B20&gt;=6,B17&lt;0.5),0.928,IF(AND(B23&gt;=43,B23&lt;95,B28&lt;3.5,B26&lt;10,B19&lt;72.5,B20&lt;6,B17&lt;3.5,B25&lt;1),0.938,IF(AND(B23&gt;=13,B23&lt;43,B19&lt;5,B21&gt;=7.5,B14&lt;9.5),0.939,IF(AND(B23&gt;=43,B23&lt;95,B28&gt;=12.5,B26&gt;=6,B16&lt;2),0.984,IF(AND(B23&gt;=63,B23&lt;95,B28&gt;=1.5,B28&lt;12.5,B26&lt;18,B21&lt;15,B20&gt;=6,B17&gt;=0.5),1.03,IF(AND(B23&gt;=43,B23&lt;95,B28&lt;12.5,B26&lt;18,B19&gt;=72.5,B19&lt;77.5,B20&lt;6),1.058,IF(AND(B23&gt;=63,B23&lt;95,B28&lt;12.5,B26&lt;18,B21&gt;=15,B20&gt;=6),1.108,IF(AND(B23&gt;=43,B23&lt;95,B28&lt;12.5,B26&gt;=18,B18&lt;5.3),1.109,IF(AND(B23&gt;=43,B23&lt;95,B28&gt;=12.5,B26&lt;6,B16&lt;2),1.151,IF(AND(B23&gt;=95,B24&lt;6),1.195,IF(AND(B23&gt;=95,B19&gt;=45,B24&gt;=6),1.281,IF(AND(B23&gt;=43,B23&lt;95,B28&gt;=12.5,B16&gt;=2),1.458,IF(AND(B23&gt;=43,B23&lt;95,B28&lt;12.5,B26&gt;=18,B18&gt;=5.3),1.571,IF(AND(B23&gt;=95,B19&lt;45,B24&gt;=6),1.571,"")))))))))))))))))))))))))))))))))))))))))))))</f>
        <v>0.23599999999999999</v>
      </c>
      <c r="C90" s="13">
        <f t="shared" ref="C90:AX90" si="27">IF(AND(C23&lt;1),0.017,IF(AND(C23&gt;=1,C23&lt;13,C21&lt;0.75),0.236,IF(AND(C23&gt;=13,C23&lt;23,C28&gt;=0.5,C21&lt;7.5,C14&lt;9.5,C24&lt;2,C27&lt;3),0.341,IF(AND(C23&gt;=1,C23&lt;13,C21&gt;=0.75),0.352,IF(AND(C23&gt;=13,C23&lt;43,C19&gt;=5,C21&gt;=7.5,C21&lt;9.5,C14&lt;9.5),0.393,IF(AND(C23&gt;=43,C23&lt;95,C28&lt;3.5,C26&lt;10,C19&lt;72.5,C21&gt;=2.5,C21&lt;3.5,C20&lt;6,C17&lt;3.5,C25&gt;=1,C25&lt;11),0.398,IF(AND(C23&gt;=13,C23&lt;43,C28&gt;=15,C21&gt;=0.5,C21&lt;7.5,C14&lt;9.5,C24&gt;=2,C27&lt;3),0.41,IF(AND(C23&gt;=23,C23&lt;43,C21&lt;7.5,C14&lt;9.5,C24&lt;2,C27&lt;3,C22&lt;4),0.443,IF(AND(C23&gt;=43,C23&lt;95,C28&lt;12.5,C26&lt;10,C19&lt;72.5,C20&lt;6,C25&gt;=11),0.464,IF(AND(C23&gt;=13,C23&lt;23,C28&lt;0.5,C21&lt;7.5,C14&lt;9.5,C24&lt;2,C27&lt;3),0.471,IF(AND(C23&gt;=43,C23&lt;95,C28&gt;=6,C28&lt;12.5,C26&lt;10,C19&gt;=40,C19&lt;72.5,C20&lt;6,C17&lt;3.5,C25&lt;11),0.503,IF(AND(C23&gt;=23,C23&lt;43,C21&lt;7.5,C14&lt;9.5,C24&lt;2,C27&lt;3,C22&gt;=4),0.537,IF(AND(C23&gt;=13,C23&lt;43,C19&lt;8.5,C14&gt;=9.5),0.566,IF(AND(C23&gt;=13,C23&lt;43,C28&lt;15,C21&gt;=0.5,C21&lt;7.5,C14&lt;9.5,C24&gt;=2,C27&lt;3),0.57,IF(AND(C23&gt;=13,C23&lt;43,C19&gt;=5,C21&gt;=9.5,C14&lt;9.5,C16&lt;0.05),0.588,IF(AND(C23&gt;=43,C23&lt;95,C28&lt;12.5,C26&gt;=10,C26&lt;18,C19&lt;72.5,C20&lt;6,C18&gt;=6.5),0.683,IF(AND(C23&gt;=63,C23&lt;95,C28&lt;1.5,C26&lt;18,C21&lt;15,C20&gt;=6),0.685,IF(AND(C23&gt;=43,C23&lt;63,C28&lt;12.5,C26&lt;18,C20&gt;=6),0.698,IF(AND(C23&gt;=43,C23&lt;95,C28&lt;3.5,C26&lt;10,C19&lt;72.5,C21&gt;=3.5,C20&lt;6,C17&lt;3.5,C25&gt;=1,C25&lt;11,C22&gt;=0.5),0.701,IF(AND(C23&gt;=13,C23&lt;43,C19&gt;=8.5,C14&gt;=9.5,C17&lt;3),0.705,IF(AND(C23&gt;=43,C23&lt;95,C28&gt;=6,C28&lt;12.5,C26&lt;10,C19&lt;40,C20&lt;6,C17&lt;3.5,C25&lt;11),0.705,IF(AND(C23&gt;=13,C23&lt;43,C19&gt;=5,C21&gt;=9.5,C14&lt;9.5,C16&gt;=0.05),0.726,IF(AND(C23&gt;=43,C23&lt;95,C28&lt;3.5,C26&lt;10,C19&lt;72.5,C21&lt;2.5,C20&lt;6,C17&lt;3.5,C25&gt;=1,C25&lt;11),0.728,IF(AND(C23&gt;=13,C23&lt;43,C21&lt;7.5,C14&lt;9.5,C27&gt;=3),0.785,IF(AND(C23&gt;=43,C23&lt;95,C28&lt;12.5,C26&lt;18,C19&gt;=77.5,C20&lt;6),0.835,IF(AND(C23&gt;=13,C23&lt;43,C19&gt;=8.5,C14&gt;=9.5,C17&gt;=3),0.836,IF(AND(C23&gt;=13,C23&lt;43,C21&lt;0.5,C14&lt;9.5,C24&gt;=2,C27&lt;3),0.886,IF(AND(C23&gt;=43,C23&lt;95,C28&lt;3.5,C26&lt;10,C19&lt;72.5,C21&gt;=3.5,C20&lt;6,C17&lt;3.5,C25&gt;=1,C25&lt;11,C22&lt;0.5),0.903,IF(AND(C23&gt;=43,C23&lt;95,C28&lt;12.5,C26&lt;10,C19&lt;72.5,C20&lt;6,C17&gt;=3.5,C25&lt;11),0.914,IF(AND(C23&gt;=43,C23&lt;95,C28&gt;=3.5,C28&lt;6,C26&lt;10,C19&lt;72.5,C20&lt;6,C17&lt;3.5,C25&lt;11),0.915,IF(AND(C23&gt;=43,C23&lt;95,C28&lt;12.5,C26&gt;=10,C26&lt;18,C19&lt;72.5,C20&lt;6,C18&lt;6.5),0.926,IF(AND(C23&gt;=63,C23&lt;95,C28&gt;=1.5,C28&lt;12.5,C26&lt;18,C21&lt;15,C20&gt;=6,C17&lt;0.5),0.928,IF(AND(C23&gt;=43,C23&lt;95,C28&lt;3.5,C26&lt;10,C19&lt;72.5,C20&lt;6,C17&lt;3.5,C25&lt;1),0.938,IF(AND(C23&gt;=13,C23&lt;43,C19&lt;5,C21&gt;=7.5,C14&lt;9.5),0.939,IF(AND(C23&gt;=43,C23&lt;95,C28&gt;=12.5,C26&gt;=6,C16&lt;2),0.984,IF(AND(C23&gt;=63,C23&lt;95,C28&gt;=1.5,C28&lt;12.5,C26&lt;18,C21&lt;15,C20&gt;=6,C17&gt;=0.5),1.03,IF(AND(C23&gt;=43,C23&lt;95,C28&lt;12.5,C26&lt;18,C19&gt;=72.5,C19&lt;77.5,C20&lt;6),1.058,IF(AND(C23&gt;=63,C23&lt;95,C28&lt;12.5,C26&lt;18,C21&gt;=15,C20&gt;=6),1.108,IF(AND(C23&gt;=43,C23&lt;95,C28&lt;12.5,C26&gt;=18,C18&lt;5.3),1.109,IF(AND(C23&gt;=43,C23&lt;95,C28&gt;=12.5,C26&lt;6,C16&lt;2),1.151,IF(AND(C23&gt;=95,C24&lt;6),1.195,IF(AND(C23&gt;=95,C19&gt;=45,C24&gt;=6),1.281,IF(AND(C23&gt;=43,C23&lt;95,C28&gt;=12.5,C16&gt;=2),1.458,IF(AND(C23&gt;=43,C23&lt;95,C28&lt;12.5,C26&gt;=18,C18&gt;=5.3),1.571,IF(AND(C23&gt;=95,C19&lt;45,C24&gt;=6),1.571,"")))))))))))))))))))))))))))))))))))))))))))))</f>
        <v>0.72799999999999998</v>
      </c>
      <c r="D90" s="13">
        <f t="shared" si="27"/>
        <v>1.109</v>
      </c>
      <c r="E90" s="13">
        <f t="shared" si="27"/>
        <v>0.98399999999999999</v>
      </c>
      <c r="F90" s="13">
        <f t="shared" si="27"/>
        <v>1.151</v>
      </c>
      <c r="G90" s="13">
        <f t="shared" si="27"/>
        <v>0.72599999999999998</v>
      </c>
      <c r="H90" s="13">
        <f t="shared" si="27"/>
        <v>0.70499999999999996</v>
      </c>
      <c r="I90" s="13">
        <f t="shared" si="27"/>
        <v>0.98399999999999999</v>
      </c>
      <c r="J90" s="13">
        <f t="shared" si="27"/>
        <v>0.98399999999999999</v>
      </c>
      <c r="K90" s="13">
        <f t="shared" si="27"/>
        <v>1.7000000000000001E-2</v>
      </c>
      <c r="L90" s="13">
        <f t="shared" si="27"/>
        <v>1.7000000000000001E-2</v>
      </c>
      <c r="M90" s="13">
        <f t="shared" si="27"/>
        <v>1.7000000000000001E-2</v>
      </c>
      <c r="N90" s="13">
        <f t="shared" si="27"/>
        <v>1.7000000000000001E-2</v>
      </c>
      <c r="O90" s="13">
        <f t="shared" si="27"/>
        <v>1.7000000000000001E-2</v>
      </c>
      <c r="P90" s="13">
        <f t="shared" si="27"/>
        <v>1.7000000000000001E-2</v>
      </c>
      <c r="Q90" s="13">
        <f t="shared" si="27"/>
        <v>1.7000000000000001E-2</v>
      </c>
      <c r="R90" s="13">
        <f t="shared" si="27"/>
        <v>1.7000000000000001E-2</v>
      </c>
      <c r="S90" s="13">
        <f t="shared" si="27"/>
        <v>1.7000000000000001E-2</v>
      </c>
      <c r="T90" s="13">
        <f t="shared" si="27"/>
        <v>1.7000000000000001E-2</v>
      </c>
      <c r="U90" s="13">
        <f t="shared" si="27"/>
        <v>1.7000000000000001E-2</v>
      </c>
      <c r="V90" s="13">
        <f t="shared" si="27"/>
        <v>1.7000000000000001E-2</v>
      </c>
      <c r="W90" s="13">
        <f t="shared" si="27"/>
        <v>1.7000000000000001E-2</v>
      </c>
      <c r="X90" s="13">
        <f t="shared" si="27"/>
        <v>1.7000000000000001E-2</v>
      </c>
      <c r="Y90" s="13">
        <f t="shared" si="27"/>
        <v>1.7000000000000001E-2</v>
      </c>
      <c r="Z90" s="13">
        <f t="shared" si="27"/>
        <v>1.7000000000000001E-2</v>
      </c>
      <c r="AA90" s="13">
        <f t="shared" si="27"/>
        <v>1.7000000000000001E-2</v>
      </c>
      <c r="AB90" s="13">
        <f t="shared" si="27"/>
        <v>1.7000000000000001E-2</v>
      </c>
      <c r="AC90" s="13">
        <f t="shared" si="27"/>
        <v>1.7000000000000001E-2</v>
      </c>
      <c r="AD90" s="13">
        <f t="shared" si="27"/>
        <v>1.7000000000000001E-2</v>
      </c>
      <c r="AE90" s="13">
        <f t="shared" si="27"/>
        <v>1.7000000000000001E-2</v>
      </c>
      <c r="AF90" s="13">
        <f t="shared" si="27"/>
        <v>1.7000000000000001E-2</v>
      </c>
      <c r="AG90" s="13">
        <f t="shared" si="27"/>
        <v>1.7000000000000001E-2</v>
      </c>
      <c r="AH90" s="13">
        <f t="shared" si="27"/>
        <v>1.7000000000000001E-2</v>
      </c>
      <c r="AI90" s="13">
        <f t="shared" si="27"/>
        <v>1.7000000000000001E-2</v>
      </c>
      <c r="AJ90" s="13">
        <f t="shared" si="27"/>
        <v>1.7000000000000001E-2</v>
      </c>
      <c r="AK90" s="13">
        <f t="shared" si="27"/>
        <v>1.7000000000000001E-2</v>
      </c>
      <c r="AL90" s="13">
        <f t="shared" si="27"/>
        <v>1.7000000000000001E-2</v>
      </c>
      <c r="AM90" s="13">
        <f t="shared" si="27"/>
        <v>1.7000000000000001E-2</v>
      </c>
      <c r="AN90" s="13">
        <f t="shared" si="27"/>
        <v>1.7000000000000001E-2</v>
      </c>
      <c r="AO90" s="13">
        <f t="shared" si="27"/>
        <v>1.7000000000000001E-2</v>
      </c>
      <c r="AP90" s="13">
        <f t="shared" si="27"/>
        <v>1.7000000000000001E-2</v>
      </c>
      <c r="AQ90" s="13">
        <f t="shared" si="27"/>
        <v>1.7000000000000001E-2</v>
      </c>
      <c r="AR90" s="13">
        <f t="shared" si="27"/>
        <v>1.7000000000000001E-2</v>
      </c>
      <c r="AS90" s="13">
        <f t="shared" si="27"/>
        <v>1.7000000000000001E-2</v>
      </c>
      <c r="AT90" s="13">
        <f t="shared" si="27"/>
        <v>1.7000000000000001E-2</v>
      </c>
      <c r="AU90" s="13">
        <f t="shared" si="27"/>
        <v>1.7000000000000001E-2</v>
      </c>
      <c r="AV90" s="13">
        <f t="shared" si="27"/>
        <v>1.7000000000000001E-2</v>
      </c>
      <c r="AW90" s="13">
        <f t="shared" si="27"/>
        <v>1.7000000000000001E-2</v>
      </c>
      <c r="AX90" s="13">
        <f t="shared" si="27"/>
        <v>1.7000000000000001E-2</v>
      </c>
    </row>
    <row r="91" spans="1:50" x14ac:dyDescent="0.35">
      <c r="A91" s="1" t="s">
        <v>59</v>
      </c>
      <c r="B91" s="13">
        <f>IF(AND(B23&lt;13,B25&lt;1),0,IF(AND(B23&lt;13,B26&lt;3,B21&lt;2,B25&gt;=1,B18&lt;0.25),0.21,IF(AND(B23&gt;=13,B23&lt;28,B21&gt;=6,B20&gt;=2.5),0.24,IF(AND(B23&lt;13,B26&lt;3,B21&lt;2,B28&lt;1.5,B25&gt;=1,B18&gt;=0.25),0.24,IF(AND(B23&gt;=4,B23&lt;13,B26&gt;=3,B21&lt;2,B25&gt;=1),0.28,IF(AND(B23&gt;=43,B23&lt;88,B26&lt;11,B14&lt;0.25,B22&lt;1.5,B28&gt;=6),0.32,IF(AND(B23&gt;=13,B23&lt;28,B21&lt;6,B20&gt;=2.5),0.4,IF(AND(B23&gt;=13,B23&lt;28,B26&lt;10,B21&lt;6,B20&lt;2.5,B17&lt;3.5),0.46,IF(AND(B23&lt;13,B21&gt;=2,B25&gt;=1),0.49,IF(AND(B23&gt;=28,B23&lt;43,B19&gt;=18),0.52,IF(AND(B23&gt;=28,B23&lt;43,B19&lt;18,B20&lt;7.5,B24&gt;=5),0.57,IF(AND(B23&gt;=13,B23&lt;28,B26&lt;10,B21&lt;6,B20&lt;2.5,B17&gt;=3.5),0.57,IF(AND(B23&gt;=43,B23&lt;88,B26&lt;11,B14&gt;=0.25,B22&lt;0.25,B18&gt;=0.5),0.58,IF(AND(B23&lt;13,B26&lt;3,B21&lt;2,B28&gt;=1.5,B25&gt;=1,B18&gt;=0.25),0.58,IF(AND(B23&lt;4,B26&gt;=3,B21&lt;2,B25&gt;=1),0.58,IF(AND(B23&gt;=28,B23&lt;43,B26&lt;3,B19&lt;18,B20&lt;7.5,B24&lt;5),0.59,IF(AND(B23&gt;=43,B23&lt;88,B26&lt;11,B14&lt;0.25,B22&gt;=1.5,B28&gt;=6),0.62,IF(AND(B23&gt;=43,B23&lt;88,B26&lt;3,B21&lt;0.5,B14&lt;0.25,B28&lt;6,B25&lt;4,B19&gt;=63),0.62,IF(AND(B23&gt;=43,B23&lt;88,B26&lt;11,B14&gt;=0.25,B22&gt;=0.25,B28&lt;12.5,B16&gt;=37.5),0.66,IF(AND(B23&gt;=43,B23&lt;88,B26&lt;11,B14&lt;0.25,B28&lt;6,B25&gt;=4),0.67,IF(AND(B23&gt;=43,B23&lt;88,B26&lt;11,B14&gt;=0.25,B14&lt;17.5,B22&lt;0.25,B19&lt;73,B18&lt;0.5),0.73,IF(AND(B23&gt;=43,B23&lt;88,B26&lt;3,B14&lt;0.25,B28&lt;6,B25&lt;4,B19&lt;63,B20&gt;=3),0.74,IF(AND(B23&gt;=13,B23&lt;28,B26&gt;=10,B21&lt;6,B20&lt;2.5),0.74,IF(AND(B23&gt;=13,B23&lt;28,B21&gt;=6,B20&lt;2.5),0.77,IF(AND(B23&gt;=43,B23&lt;88,B26&lt;11,B14&gt;=0.25,B22&gt;=0.25,B28&lt;12.5,B19&gt;=23,B16&lt;37.5,B17&lt;0.25),0.77,IF(AND(B23&gt;=43,B23&lt;88,B26&lt;3,B21&gt;=0.5,B14&lt;0.25,B28&lt;6,B25&lt;4,B19&gt;=63),0.77,IF(AND(B23&gt;=28,B23&lt;43,B26&gt;=3,B19&lt;18,B20&lt;7.5,B24&lt;5),0.79,IF(AND(B23&gt;=43,B23&lt;88,B26&lt;11,B14&gt;=0.25,B22&gt;=0.25,B28&lt;12.5,B16&lt;37.5,B17&gt;=3.5),0.81,IF(AND(B23&gt;=43,B26&gt;=11,B21&gt;=62.5,B22&lt;3),0.81,IF(AND(B23&gt;=43,B23&lt;70,B26&gt;=3,B26&lt;11,B14&lt;0.25,B28&lt;6,B25&lt;4),0.84,IF(AND(B23&gt;=28,B23&lt;43,B19&lt;18,B20&gt;=7.5),0.85,IF(AND(B23&gt;=88,B26&lt;11,B21&lt;32,B14&gt;=28),0.89,IF(AND(B23&gt;=43,B23&lt;88,B26&lt;11,B14&gt;=0.25,B14&lt;17.5,B22&lt;0.25,B19&gt;=73,B18&lt;0.5),0.9,IF(AND(B23&gt;=43,B23&lt;88,B26&lt;3,B14&lt;0.25,B28&lt;6,B25&lt;4,B19&lt;63,B20&lt;3),0.9,IF(AND(B23&gt;=43,B23&lt;88,B26&lt;11,B14&gt;=0.25,B22&gt;=0.25,B28&lt;12.5,B19&lt;23,B16&lt;37.5,B17&lt;0.25),0.93,IF(AND(B23&gt;=43,B23&lt;88,B26&lt;11,B14&gt;=0.25,B22&gt;=0.25,B28&lt;12.5,B16&lt;37.5,B17&gt;=0.25,B17&lt;3.5),0.97,IF(AND(B23&gt;=70,B23&lt;88,B26&gt;=3,B26&lt;11,B14&lt;0.25,B28&lt;6,B25&lt;4),1.05,IF(AND(B23&gt;=43,B26&gt;=11,B21&lt;62.5,B22&lt;3),1.06,IF(AND(B23&gt;=43,B23&lt;88,B26&lt;11,B14&gt;=17.5,B22&lt;0.25,B18&lt;0.5),1.14,IF(AND(B23&gt;=43,B23&lt;88,B26&lt;11,B14&gt;=0.25,B22&gt;=0.25,B28&gt;=12.5),1.15,IF(AND(B23&gt;=88,B26&lt;11,B21&lt;32,B14&lt;28),1.16,IF(AND(B23&gt;=43,B26&gt;=11,B21&lt;22.5,B22&gt;=3,B18&gt;=0.5,B16&lt;2.5),1.18,IF(AND(B23&gt;=43,B26&gt;=11,B21&lt;22.5,B22&gt;=3,B18&gt;=0.5,B16&gt;=2.5),1.26,IF(AND(B23&gt;=43,B26&gt;=11,B26&lt;15,B21&gt;=22.5,B22&gt;=3),1.3,IF(AND(B23&gt;=88,B26&lt;11,B21&gt;=32),1.57,IF(AND(B23&gt;=43,B26&gt;=11,B21&lt;22.5,B22&gt;=3,B18&lt;0.5),1.57,IF(AND(B23&gt;=43,B26&gt;=15,B21&gt;=22.5,B22&gt;=3),1.57,"")))))))))))))))))))))))))))))))))))))))))))))))</f>
        <v>0.21</v>
      </c>
      <c r="C91" s="13">
        <f t="shared" ref="C91:AX91" si="28">IF(AND(C23&lt;13,C25&lt;1),0,IF(AND(C23&lt;13,C26&lt;3,C21&lt;2,C25&gt;=1,C18&lt;0.25),0.21,IF(AND(C23&gt;=13,C23&lt;28,C21&gt;=6,C20&gt;=2.5),0.24,IF(AND(C23&lt;13,C26&lt;3,C21&lt;2,C28&lt;1.5,C25&gt;=1,C18&gt;=0.25),0.24,IF(AND(C23&gt;=4,C23&lt;13,C26&gt;=3,C21&lt;2,C25&gt;=1),0.28,IF(AND(C23&gt;=43,C23&lt;88,C26&lt;11,C14&lt;0.25,C22&lt;1.5,C28&gt;=6),0.32,IF(AND(C23&gt;=13,C23&lt;28,C21&lt;6,C20&gt;=2.5),0.4,IF(AND(C23&gt;=13,C23&lt;28,C26&lt;10,C21&lt;6,C20&lt;2.5,C17&lt;3.5),0.46,IF(AND(C23&lt;13,C21&gt;=2,C25&gt;=1),0.49,IF(AND(C23&gt;=28,C23&lt;43,C19&gt;=18),0.52,IF(AND(C23&gt;=28,C23&lt;43,C19&lt;18,C20&lt;7.5,C24&gt;=5),0.57,IF(AND(C23&gt;=13,C23&lt;28,C26&lt;10,C21&lt;6,C20&lt;2.5,C17&gt;=3.5),0.57,IF(AND(C23&gt;=43,C23&lt;88,C26&lt;11,C14&gt;=0.25,C22&lt;0.25,C18&gt;=0.5),0.58,IF(AND(C23&lt;13,C26&lt;3,C21&lt;2,C28&gt;=1.5,C25&gt;=1,C18&gt;=0.25),0.58,IF(AND(C23&lt;4,C26&gt;=3,C21&lt;2,C25&gt;=1),0.58,IF(AND(C23&gt;=28,C23&lt;43,C26&lt;3,C19&lt;18,C20&lt;7.5,C24&lt;5),0.59,IF(AND(C23&gt;=43,C23&lt;88,C26&lt;11,C14&lt;0.25,C22&gt;=1.5,C28&gt;=6),0.62,IF(AND(C23&gt;=43,C23&lt;88,C26&lt;3,C21&lt;0.5,C14&lt;0.25,C28&lt;6,C25&lt;4,C19&gt;=63),0.62,IF(AND(C23&gt;=43,C23&lt;88,C26&lt;11,C14&gt;=0.25,C22&gt;=0.25,C28&lt;12.5,C16&gt;=37.5),0.66,IF(AND(C23&gt;=43,C23&lt;88,C26&lt;11,C14&lt;0.25,C28&lt;6,C25&gt;=4),0.67,IF(AND(C23&gt;=43,C23&lt;88,C26&lt;11,C14&gt;=0.25,C14&lt;17.5,C22&lt;0.25,C19&lt;73,C18&lt;0.5),0.73,IF(AND(C23&gt;=43,C23&lt;88,C26&lt;3,C14&lt;0.25,C28&lt;6,C25&lt;4,C19&lt;63,C20&gt;=3),0.74,IF(AND(C23&gt;=13,C23&lt;28,C26&gt;=10,C21&lt;6,C20&lt;2.5),0.74,IF(AND(C23&gt;=13,C23&lt;28,C21&gt;=6,C20&lt;2.5),0.77,IF(AND(C23&gt;=43,C23&lt;88,C26&lt;11,C14&gt;=0.25,C22&gt;=0.25,C28&lt;12.5,C19&gt;=23,C16&lt;37.5,C17&lt;0.25),0.77,IF(AND(C23&gt;=43,C23&lt;88,C26&lt;3,C21&gt;=0.5,C14&lt;0.25,C28&lt;6,C25&lt;4,C19&gt;=63),0.77,IF(AND(C23&gt;=28,C23&lt;43,C26&gt;=3,C19&lt;18,C20&lt;7.5,C24&lt;5),0.79,IF(AND(C23&gt;=43,C23&lt;88,C26&lt;11,C14&gt;=0.25,C22&gt;=0.25,C28&lt;12.5,C16&lt;37.5,C17&gt;=3.5),0.81,IF(AND(C23&gt;=43,C26&gt;=11,C21&gt;=62.5,C22&lt;3),0.81,IF(AND(C23&gt;=43,C23&lt;70,C26&gt;=3,C26&lt;11,C14&lt;0.25,C28&lt;6,C25&lt;4),0.84,IF(AND(C23&gt;=28,C23&lt;43,C19&lt;18,C20&gt;=7.5),0.85,IF(AND(C23&gt;=88,C26&lt;11,C21&lt;32,C14&gt;=28),0.89,IF(AND(C23&gt;=43,C23&lt;88,C26&lt;11,C14&gt;=0.25,C14&lt;17.5,C22&lt;0.25,C19&gt;=73,C18&lt;0.5),0.9,IF(AND(C23&gt;=43,C23&lt;88,C26&lt;3,C14&lt;0.25,C28&lt;6,C25&lt;4,C19&lt;63,C20&lt;3),0.9,IF(AND(C23&gt;=43,C23&lt;88,C26&lt;11,C14&gt;=0.25,C22&gt;=0.25,C28&lt;12.5,C19&lt;23,C16&lt;37.5,C17&lt;0.25),0.93,IF(AND(C23&gt;=43,C23&lt;88,C26&lt;11,C14&gt;=0.25,C22&gt;=0.25,C28&lt;12.5,C16&lt;37.5,C17&gt;=0.25,C17&lt;3.5),0.97,IF(AND(C23&gt;=70,C23&lt;88,C26&gt;=3,C26&lt;11,C14&lt;0.25,C28&lt;6,C25&lt;4),1.05,IF(AND(C23&gt;=43,C26&gt;=11,C21&lt;62.5,C22&lt;3),1.06,IF(AND(C23&gt;=43,C23&lt;88,C26&lt;11,C14&gt;=17.5,C22&lt;0.25,C18&lt;0.5),1.14,IF(AND(C23&gt;=43,C23&lt;88,C26&lt;11,C14&gt;=0.25,C22&gt;=0.25,C28&gt;=12.5),1.15,IF(AND(C23&gt;=88,C26&lt;11,C21&lt;32,C14&lt;28),1.16,IF(AND(C23&gt;=43,C26&gt;=11,C21&lt;22.5,C22&gt;=3,C18&gt;=0.5,C16&lt;2.5),1.18,IF(AND(C23&gt;=43,C26&gt;=11,C21&lt;22.5,C22&gt;=3,C18&gt;=0.5,C16&gt;=2.5),1.26,IF(AND(C23&gt;=43,C26&gt;=11,C26&lt;15,C21&gt;=22.5,C22&gt;=3),1.3,IF(AND(C23&gt;=88,C26&lt;11,C21&gt;=32),1.57,IF(AND(C23&gt;=43,C26&gt;=11,C21&lt;22.5,C22&gt;=3,C18&lt;0.5),1.57,IF(AND(C23&gt;=43,C26&gt;=15,C21&gt;=22.5,C22&gt;=3),1.57,"")))))))))))))))))))))))))))))))))))))))))))))))</f>
        <v>0.62</v>
      </c>
      <c r="D91" s="13">
        <f t="shared" si="28"/>
        <v>1.06</v>
      </c>
      <c r="E91" s="13">
        <f t="shared" si="28"/>
        <v>0.62</v>
      </c>
      <c r="F91" s="13">
        <f t="shared" si="28"/>
        <v>1.1499999999999999</v>
      </c>
      <c r="G91" s="13">
        <f t="shared" si="28"/>
        <v>0.79</v>
      </c>
      <c r="H91" s="13">
        <f t="shared" si="28"/>
        <v>0.62</v>
      </c>
      <c r="I91" s="13">
        <f t="shared" si="28"/>
        <v>1.06</v>
      </c>
      <c r="J91" s="13">
        <f t="shared" si="28"/>
        <v>1.06</v>
      </c>
      <c r="K91" s="13">
        <f t="shared" si="28"/>
        <v>0</v>
      </c>
      <c r="L91" s="13">
        <f t="shared" si="28"/>
        <v>0</v>
      </c>
      <c r="M91" s="13">
        <f t="shared" si="28"/>
        <v>0</v>
      </c>
      <c r="N91" s="13">
        <f t="shared" si="28"/>
        <v>0</v>
      </c>
      <c r="O91" s="13">
        <f t="shared" si="28"/>
        <v>0</v>
      </c>
      <c r="P91" s="13">
        <f t="shared" si="28"/>
        <v>0</v>
      </c>
      <c r="Q91" s="13">
        <f t="shared" si="28"/>
        <v>0</v>
      </c>
      <c r="R91" s="13">
        <f t="shared" si="28"/>
        <v>0</v>
      </c>
      <c r="S91" s="13">
        <f t="shared" si="28"/>
        <v>0</v>
      </c>
      <c r="T91" s="13">
        <f t="shared" si="28"/>
        <v>0</v>
      </c>
      <c r="U91" s="13">
        <f t="shared" si="28"/>
        <v>0</v>
      </c>
      <c r="V91" s="13">
        <f t="shared" si="28"/>
        <v>0</v>
      </c>
      <c r="W91" s="13">
        <f t="shared" si="28"/>
        <v>0</v>
      </c>
      <c r="X91" s="13">
        <f t="shared" si="28"/>
        <v>0</v>
      </c>
      <c r="Y91" s="13">
        <f t="shared" si="28"/>
        <v>0</v>
      </c>
      <c r="Z91" s="13">
        <f t="shared" si="28"/>
        <v>0</v>
      </c>
      <c r="AA91" s="13">
        <f t="shared" si="28"/>
        <v>0</v>
      </c>
      <c r="AB91" s="13">
        <f t="shared" si="28"/>
        <v>0</v>
      </c>
      <c r="AC91" s="13">
        <f t="shared" si="28"/>
        <v>0</v>
      </c>
      <c r="AD91" s="13">
        <f t="shared" si="28"/>
        <v>0</v>
      </c>
      <c r="AE91" s="13">
        <f t="shared" si="28"/>
        <v>0</v>
      </c>
      <c r="AF91" s="13">
        <f t="shared" si="28"/>
        <v>0</v>
      </c>
      <c r="AG91" s="13">
        <f t="shared" si="28"/>
        <v>0</v>
      </c>
      <c r="AH91" s="13">
        <f t="shared" si="28"/>
        <v>0</v>
      </c>
      <c r="AI91" s="13">
        <f t="shared" si="28"/>
        <v>0</v>
      </c>
      <c r="AJ91" s="13">
        <f t="shared" si="28"/>
        <v>0</v>
      </c>
      <c r="AK91" s="13">
        <f t="shared" si="28"/>
        <v>0</v>
      </c>
      <c r="AL91" s="13">
        <f t="shared" si="28"/>
        <v>0</v>
      </c>
      <c r="AM91" s="13">
        <f t="shared" si="28"/>
        <v>0</v>
      </c>
      <c r="AN91" s="13">
        <f t="shared" si="28"/>
        <v>0</v>
      </c>
      <c r="AO91" s="13">
        <f t="shared" si="28"/>
        <v>0</v>
      </c>
      <c r="AP91" s="13">
        <f t="shared" si="28"/>
        <v>0</v>
      </c>
      <c r="AQ91" s="13">
        <f t="shared" si="28"/>
        <v>0</v>
      </c>
      <c r="AR91" s="13">
        <f t="shared" si="28"/>
        <v>0</v>
      </c>
      <c r="AS91" s="13">
        <f t="shared" si="28"/>
        <v>0</v>
      </c>
      <c r="AT91" s="13">
        <f t="shared" si="28"/>
        <v>0</v>
      </c>
      <c r="AU91" s="13">
        <f t="shared" si="28"/>
        <v>0</v>
      </c>
      <c r="AV91" s="13">
        <f t="shared" si="28"/>
        <v>0</v>
      </c>
      <c r="AW91" s="13">
        <f t="shared" si="28"/>
        <v>0</v>
      </c>
      <c r="AX91" s="13">
        <f t="shared" si="28"/>
        <v>0</v>
      </c>
    </row>
    <row r="92" spans="1:50" x14ac:dyDescent="0.35">
      <c r="A92" s="1" t="s">
        <v>60</v>
      </c>
      <c r="B92" s="13">
        <f>IF(AND(B23&lt;4,B26&lt;2),0.075,IF(AND(B23&gt;=6,B23&lt;38,B25&lt;5,B28&lt;1.5,B20&lt;10,B24&lt;5,B19&gt;=9,B19&lt;18,B16&lt;1.5),0.087,IF(AND(B23&lt;3,B26&gt;=2),0.161,IF(AND(B23&gt;=4,B23&lt;6,B26&lt;2),0.192,IF(AND(B23&gt;=3,B23&lt;6,B26&gt;=2,B21&lt;0.75),0.213,IF(AND(B23&gt;=6,B23&lt;38,B25&lt;5,B28&lt;1.5,B20&lt;10,B24&lt;5,B19&gt;=5,B19&lt;9,B16&lt;1.5),0.25,IF(AND(B23&gt;=6,B23&lt;38,B25&gt;=5,B28&lt;3.5,B20&lt;10,B24&lt;5,B19&gt;=5,B18&gt;=0.5),0.274,IF(AND(B23&gt;=6,B23&lt;38,B25&lt;5,B28&gt;=1.5,B28&lt;3.5,B20&lt;10,B24&lt;5,B19&gt;=5,B21&gt;=0.5,B16&lt;1.5),0.333,IF(AND(B23&gt;=6,B23&lt;38,B25&lt;5,B28&lt;1.5,B20&lt;10,B24&lt;5,B19&gt;=18,B16&lt;1.5),0.338,IF(AND(B23&gt;=6,B23&lt;38,B25&gt;=6,B28&lt;3.5,B20&lt;10,B24&lt;5,B19&gt;=5,B18&lt;0.5),0.372,IF(AND(B23&gt;=3,B23&lt;6,B26&gt;=2,B21&gt;=0.75),0.423,IF(AND(B23&gt;=6,B23&lt;28,B25&lt;7,B28&gt;=3.5),0.426,IF(AND(B23&gt;=6,B23&lt;38,B25&gt;=5,B25&lt;6,B28&lt;3.5,B20&lt;10,B24&lt;5,B19&gt;=5,B19&lt;9,B18&lt;0.5),0.438,IF(AND(B23&gt;=6,B23&lt;38,B25&lt;5,B28&lt;3.5,B20&lt;1.5,B19&lt;5),0.458,IF(AND(B23&gt;=38,B23&lt;95,B25&lt;6,B28&gt;=1,B28&lt;12.5,B20&lt;4.5,B24&lt;2,B14&lt;3,B19&gt;=73,B26&lt;9,B18&lt;42.5,B17&lt;0.75),0.464,IF(AND(B23&gt;=6,B23&lt;38,B28&lt;3.5,B24&gt;=5,B19&gt;=5,B21&lt;6),0.497,IF(AND(B23&gt;=38,B23&lt;95,B25&lt;6,B28&lt;12.5,B20&lt;9,B24&lt;2,B14&lt;6.5,B17&gt;=0.75,B21&gt;=30),0.504,IF(AND(B23&gt;=6,B23&lt;38,B25&lt;5,B28&lt;3.5,B20&lt;10,B24&lt;5,B19&gt;=5,B16&gt;=1.5),0.522,IF(AND(B23&gt;=28,B23&lt;38,B25&lt;3,B28&gt;=3.5,B26&lt;7),0.524,IF(AND(B23&gt;=38,B23&lt;95,B25&lt;6,B20&gt;=12.5,B14&gt;=6.5,B26&lt;13),0.524,IF(AND(B23&gt;=6,B23&lt;38,B28&lt;3.5,B20&gt;=10,B24&lt;5,B19&gt;=5),0.561,IF(AND(B23&gt;=6,B23&lt;38,B25&lt;5,B28&gt;=1.5,B28&lt;3.5,B20&lt;10,B24&lt;5,B19&gt;=5,B21&lt;0.5,B16&lt;1.5),0.58,IF(AND(B23&gt;=38,B23&lt;95,B25&gt;=6,B20&lt;2.5,B14&lt;6.5,B22&lt;10.5),0.585,IF(AND(B23&gt;=6,B23&lt;28,B25&gt;=7,B28&gt;=3.5),0.589,IF(AND(B23&gt;=38,B23&lt;95,B25&lt;6,B28&lt;0.5,B20&lt;4.5,B24&lt;2,B14&lt;3,B19&lt;73,B26&lt;9,B18&lt;42.5,B17&lt;0.75,B21&lt;0.25,B22&lt;34),0.617,IF(AND(B23&gt;=28,B23&lt;38,B28&gt;=3.5,B19&lt;23,B26&gt;=7),0.625,IF(AND(B23&gt;=6,B23&lt;38,B25&gt;=5,B25&lt;6,B28&lt;3.5,B20&lt;10,B24&lt;5,B19&gt;=9,B18&lt;0.5),0.685,IF(AND(B23&gt;=6,B23&lt;38,B28&lt;3.5,B24&gt;=5,B19&gt;=5,B21&gt;=6),0.7,IF(AND(B23&gt;=38,B23&lt;95,B25&lt;6,B28&lt;12.5,B20&lt;4.5,B24&lt;2,B14&lt;3,B19&lt;33,B26&lt;9,B18&lt;42.5,B17&lt;0.75,B21&gt;=0.25,B22&lt;34),0.709,IF(AND(B23&gt;=38,B23&lt;95,B25&gt;=6,B28&gt;=1.5,B20&gt;=2.5,B14&lt;6.5),0.712,IF(AND(B23&gt;=38,B23&lt;95,B25&lt;6,B28&lt;12.5,B20&lt;9,B24&lt;2,B14&lt;6.5,B17&gt;=0.75,B21&lt;30),0.721,IF(AND(B23&gt;=38,B23&lt;95,B25&gt;=6,B14&gt;=6.5,B26&lt;13,B17&gt;=8.5),0.722,IF(AND(B23&gt;=6,B23&lt;38,B28&lt;3.5,B20&gt;=1.5,B19&lt;5),0.735,IF(AND(B23&gt;=38,B23&lt;95,B25&lt;6,B28&lt;12.5,B20&gt;=4.5,B20&lt;9,B24&lt;2,B14&lt;6.5,B18&lt;42.5,B17&lt;0.75),0.736,IF(AND(B23&gt;=6,B23&lt;38,B25&gt;=5,B28&lt;3.5,B20&lt;1.5,B19&lt;5),0.755,IF(AND(B23&gt;=38,B23&lt;95,B25&lt;6,B20&gt;=9,B24&lt;2,B14&lt;6.5,B18&gt;=8),0.765,IF(AND(B23&gt;=38,B23&lt;95,B25&lt;6,B28&gt;=0.5,B28&lt;12.5,B20&lt;4.5,B24&lt;2,B14&lt;3,B19&lt;73,B26&lt;9,B18&lt;42.5,B17&lt;0.75,B21&lt;0.25,B22&lt;34),0.785,IF(AND(B23&gt;=38,B23&lt;95,B25&gt;=6,B20&lt;2.5,B14&lt;6.5,B22&gt;=10.5),0.811,IF(AND(B23&gt;=28,B23&lt;38,B25&gt;=3,B28&gt;=3.5,B26&lt;7),0.83,IF(AND(B23&gt;=28,B23&lt;38,B28&gt;=3.5,B19&gt;=23,B26&gt;=7),0.835,IF(AND(B23&gt;=38,B23&lt;95,B25&lt;6,B28&lt;1,B20&lt;4.5,B24&lt;2,B14&lt;3,B19&gt;=78,B26&lt;9,B18&lt;42.5,B17&lt;0.75),0.837,IF(AND(B23&gt;=38,B23&lt;95,B25&lt;6,B28&lt;12.5,B20&lt;4.5,B24&lt;2,B14&lt;3,B19&gt;=33,B19&lt;73,B26&lt;9,B18&lt;42.5,B17&lt;0.75,B21&gt;=0.25,B22&lt;34),0.838,IF(AND(B23&gt;=38,B23&lt;95,B25&lt;6,B20&lt;12.5,B14&gt;=6.5,B26&lt;13),0.873,IF(AND(B23&gt;=38,B23&lt;95,B25&lt;6,B28&lt;12.5,B20&lt;4.5,B24&lt;2,B14&lt;6.5,B26&gt;=9,B18&lt;42.5,B17&lt;0.75),0.907,IF(AND(B23&gt;=38,B23&lt;95,B25&lt;6,B28&lt;12.5,B20&lt;4.5,B24&lt;2,B14&gt;=3,B14&lt;6.5,B26&lt;9,B18&lt;42.5,B17&lt;0.75),0.921,IF(AND(B23&gt;=38,B23&lt;95,B25&lt;6,B28&gt;=12.5,B20&lt;9,B24&lt;2,B14&lt;6.5,B16&gt;=0.05),0.924,IF(AND(B23&gt;=38,B23&lt;95,B25&lt;6,B28&lt;12.5,B20&lt;4.5,B24&lt;2,B14&lt;3,B19&lt;73,B26&lt;9,B18&lt;42.5,B17&lt;0.75,B22&gt;=34),0.938,IF(AND(B23&gt;=38,B23&lt;95,B25&gt;=6,B28&lt;1.5,B20&gt;=2.5,B14&lt;6.5),0.967,IF(AND(B23&gt;=38,B23&lt;95,B25&lt;6,B24&gt;=2,B14&gt;=0.3,B14&lt;6.5),1.03,IF(AND(B23&gt;=38,B23&lt;95,B25&lt;6,B20&gt;=9,B24&lt;2,B14&lt;6.5,B18&lt;8),1.034,IF(AND(B23&gt;=38,B23&lt;95,B25&gt;=6,B14&gt;=6.5,B26&lt;13,B17&lt;8.5,B22&gt;=0.5),1.042,IF(AND(B23&gt;=38,B23&lt;95,B25&lt;6,B28&lt;1,B20&lt;4.5,B24&lt;2,B14&lt;3,B19&gt;=73,B19&lt;78,B26&lt;9,B18&lt;42.5,B17&lt;0.75),1.049,IF(AND(B23&gt;=38,B23&lt;95,B25&lt;6,B28&gt;=12.5,B20&lt;9,B24&lt;2,B14&lt;6.5,B16&lt;0.05),1.099,IF(AND(B23&gt;=38,B23&lt;95,B25&lt;6,B28&lt;12.5,B20&lt;9,B24&lt;2,B14&lt;6.5,B18&gt;=42.5,B17&lt;0.75),1.107,IF(AND(B23&gt;=95,B14&lt;27.5),1.244,IF(AND(B23&gt;=38,B23&lt;95,B25&gt;=6,B14&gt;=6.5,B26&lt;13,B17&lt;8.5,B22&lt;0.5),1.249,IF(AND(B23&gt;=38,B23&lt;95,B25&lt;6,B24&gt;=2,B14&lt;0.3),1.345,IF(AND(B23&gt;=38,B23&lt;95,B14&gt;=6.5,B26&gt;=13),1.571,IF(AND(B23&gt;=95,B14&gt;=27.5),1.571,"")))))))))))))))))))))))))))))))))))))))))))))))))))))))))))</f>
        <v>8.6999999999999994E-2</v>
      </c>
      <c r="C92" s="13">
        <f t="shared" ref="C92:AX92" si="29">IF(AND(C23&lt;4,C26&lt;2),0.075,IF(AND(C23&gt;=6,C23&lt;38,C25&lt;5,C28&lt;1.5,C20&lt;10,C24&lt;5,C19&gt;=9,C19&lt;18,C16&lt;1.5),0.087,IF(AND(C23&lt;3,C26&gt;=2),0.161,IF(AND(C23&gt;=4,C23&lt;6,C26&lt;2),0.192,IF(AND(C23&gt;=3,C23&lt;6,C26&gt;=2,C21&lt;0.75),0.213,IF(AND(C23&gt;=6,C23&lt;38,C25&lt;5,C28&lt;1.5,C20&lt;10,C24&lt;5,C19&gt;=5,C19&lt;9,C16&lt;1.5),0.25,IF(AND(C23&gt;=6,C23&lt;38,C25&gt;=5,C28&lt;3.5,C20&lt;10,C24&lt;5,C19&gt;=5,C18&gt;=0.5),0.274,IF(AND(C23&gt;=6,C23&lt;38,C25&lt;5,C28&gt;=1.5,C28&lt;3.5,C20&lt;10,C24&lt;5,C19&gt;=5,C21&gt;=0.5,C16&lt;1.5),0.333,IF(AND(C23&gt;=6,C23&lt;38,C25&lt;5,C28&lt;1.5,C20&lt;10,C24&lt;5,C19&gt;=18,C16&lt;1.5),0.338,IF(AND(C23&gt;=6,C23&lt;38,C25&gt;=6,C28&lt;3.5,C20&lt;10,C24&lt;5,C19&gt;=5,C18&lt;0.5),0.372,IF(AND(C23&gt;=3,C23&lt;6,C26&gt;=2,C21&gt;=0.75),0.423,IF(AND(C23&gt;=6,C23&lt;28,C25&lt;7,C28&gt;=3.5),0.426,IF(AND(C23&gt;=6,C23&lt;38,C25&gt;=5,C25&lt;6,C28&lt;3.5,C20&lt;10,C24&lt;5,C19&gt;=5,C19&lt;9,C18&lt;0.5),0.438,IF(AND(C23&gt;=6,C23&lt;38,C25&lt;5,C28&lt;3.5,C20&lt;1.5,C19&lt;5),0.458,IF(AND(C23&gt;=38,C23&lt;95,C25&lt;6,C28&gt;=1,C28&lt;12.5,C20&lt;4.5,C24&lt;2,C14&lt;3,C19&gt;=73,C26&lt;9,C18&lt;42.5,C17&lt;0.75),0.464,IF(AND(C23&gt;=6,C23&lt;38,C28&lt;3.5,C24&gt;=5,C19&gt;=5,C21&lt;6),0.497,IF(AND(C23&gt;=38,C23&lt;95,C25&lt;6,C28&lt;12.5,C20&lt;9,C24&lt;2,C14&lt;6.5,C17&gt;=0.75,C21&gt;=30),0.504,IF(AND(C23&gt;=6,C23&lt;38,C25&lt;5,C28&lt;3.5,C20&lt;10,C24&lt;5,C19&gt;=5,C16&gt;=1.5),0.522,IF(AND(C23&gt;=28,C23&lt;38,C25&lt;3,C28&gt;=3.5,C26&lt;7),0.524,IF(AND(C23&gt;=38,C23&lt;95,C25&lt;6,C20&gt;=12.5,C14&gt;=6.5,C26&lt;13),0.524,IF(AND(C23&gt;=6,C23&lt;38,C28&lt;3.5,C20&gt;=10,C24&lt;5,C19&gt;=5),0.561,IF(AND(C23&gt;=6,C23&lt;38,C25&lt;5,C28&gt;=1.5,C28&lt;3.5,C20&lt;10,C24&lt;5,C19&gt;=5,C21&lt;0.5,C16&lt;1.5),0.58,IF(AND(C23&gt;=38,C23&lt;95,C25&gt;=6,C20&lt;2.5,C14&lt;6.5,C22&lt;10.5),0.585,IF(AND(C23&gt;=6,C23&lt;28,C25&gt;=7,C28&gt;=3.5),0.589,IF(AND(C23&gt;=38,C23&lt;95,C25&lt;6,C28&lt;0.5,C20&lt;4.5,C24&lt;2,C14&lt;3,C19&lt;73,C26&lt;9,C18&lt;42.5,C17&lt;0.75,C21&lt;0.25,C22&lt;34),0.617,IF(AND(C23&gt;=28,C23&lt;38,C28&gt;=3.5,C19&lt;23,C26&gt;=7),0.625,IF(AND(C23&gt;=6,C23&lt;38,C25&gt;=5,C25&lt;6,C28&lt;3.5,C20&lt;10,C24&lt;5,C19&gt;=9,C18&lt;0.5),0.685,IF(AND(C23&gt;=6,C23&lt;38,C28&lt;3.5,C24&gt;=5,C19&gt;=5,C21&gt;=6),0.7,IF(AND(C23&gt;=38,C23&lt;95,C25&lt;6,C28&lt;12.5,C20&lt;4.5,C24&lt;2,C14&lt;3,C19&lt;33,C26&lt;9,C18&lt;42.5,C17&lt;0.75,C21&gt;=0.25,C22&lt;34),0.709,IF(AND(C23&gt;=38,C23&lt;95,C25&gt;=6,C28&gt;=1.5,C20&gt;=2.5,C14&lt;6.5),0.712,IF(AND(C23&gt;=38,C23&lt;95,C25&lt;6,C28&lt;12.5,C20&lt;9,C24&lt;2,C14&lt;6.5,C17&gt;=0.75,C21&lt;30),0.721,IF(AND(C23&gt;=38,C23&lt;95,C25&gt;=6,C14&gt;=6.5,C26&lt;13,C17&gt;=8.5),0.722,IF(AND(C23&gt;=6,C23&lt;38,C28&lt;3.5,C20&gt;=1.5,C19&lt;5),0.735,IF(AND(C23&gt;=38,C23&lt;95,C25&lt;6,C28&lt;12.5,C20&gt;=4.5,C20&lt;9,C24&lt;2,C14&lt;6.5,C18&lt;42.5,C17&lt;0.75),0.736,IF(AND(C23&gt;=6,C23&lt;38,C25&gt;=5,C28&lt;3.5,C20&lt;1.5,C19&lt;5),0.755,IF(AND(C23&gt;=38,C23&lt;95,C25&lt;6,C20&gt;=9,C24&lt;2,C14&lt;6.5,C18&gt;=8),0.765,IF(AND(C23&gt;=38,C23&lt;95,C25&lt;6,C28&gt;=0.5,C28&lt;12.5,C20&lt;4.5,C24&lt;2,C14&lt;3,C19&lt;73,C26&lt;9,C18&lt;42.5,C17&lt;0.75,C21&lt;0.25,C22&lt;34),0.785,IF(AND(C23&gt;=38,C23&lt;95,C25&gt;=6,C20&lt;2.5,C14&lt;6.5,C22&gt;=10.5),0.811,IF(AND(C23&gt;=28,C23&lt;38,C25&gt;=3,C28&gt;=3.5,C26&lt;7),0.83,IF(AND(C23&gt;=28,C23&lt;38,C28&gt;=3.5,C19&gt;=23,C26&gt;=7),0.835,IF(AND(C23&gt;=38,C23&lt;95,C25&lt;6,C28&lt;1,C20&lt;4.5,C24&lt;2,C14&lt;3,C19&gt;=78,C26&lt;9,C18&lt;42.5,C17&lt;0.75),0.837,IF(AND(C23&gt;=38,C23&lt;95,C25&lt;6,C28&lt;12.5,C20&lt;4.5,C24&lt;2,C14&lt;3,C19&gt;=33,C19&lt;73,C26&lt;9,C18&lt;42.5,C17&lt;0.75,C21&gt;=0.25,C22&lt;34),0.838,IF(AND(C23&gt;=38,C23&lt;95,C25&lt;6,C20&lt;12.5,C14&gt;=6.5,C26&lt;13),0.873,IF(AND(C23&gt;=38,C23&lt;95,C25&lt;6,C28&lt;12.5,C20&lt;4.5,C24&lt;2,C14&lt;6.5,C26&gt;=9,C18&lt;42.5,C17&lt;0.75),0.907,IF(AND(C23&gt;=38,C23&lt;95,C25&lt;6,C28&lt;12.5,C20&lt;4.5,C24&lt;2,C14&gt;=3,C14&lt;6.5,C26&lt;9,C18&lt;42.5,C17&lt;0.75),0.921,IF(AND(C23&gt;=38,C23&lt;95,C25&lt;6,C28&gt;=12.5,C20&lt;9,C24&lt;2,C14&lt;6.5,C16&gt;=0.05),0.924,IF(AND(C23&gt;=38,C23&lt;95,C25&lt;6,C28&lt;12.5,C20&lt;4.5,C24&lt;2,C14&lt;3,C19&lt;73,C26&lt;9,C18&lt;42.5,C17&lt;0.75,C22&gt;=34),0.938,IF(AND(C23&gt;=38,C23&lt;95,C25&gt;=6,C28&lt;1.5,C20&gt;=2.5,C14&lt;6.5),0.967,IF(AND(C23&gt;=38,C23&lt;95,C25&lt;6,C24&gt;=2,C14&gt;=0.3,C14&lt;6.5),1.03,IF(AND(C23&gt;=38,C23&lt;95,C25&lt;6,C20&gt;=9,C24&lt;2,C14&lt;6.5,C18&lt;8),1.034,IF(AND(C23&gt;=38,C23&lt;95,C25&gt;=6,C14&gt;=6.5,C26&lt;13,C17&lt;8.5,C22&gt;=0.5),1.042,IF(AND(C23&gt;=38,C23&lt;95,C25&lt;6,C28&lt;1,C20&lt;4.5,C24&lt;2,C14&lt;3,C19&gt;=73,C19&lt;78,C26&lt;9,C18&lt;42.5,C17&lt;0.75),1.049,IF(AND(C23&gt;=38,C23&lt;95,C25&lt;6,C28&gt;=12.5,C20&lt;9,C24&lt;2,C14&lt;6.5,C16&lt;0.05),1.099,IF(AND(C23&gt;=38,C23&lt;95,C25&lt;6,C28&lt;12.5,C20&lt;9,C24&lt;2,C14&lt;6.5,C18&gt;=42.5,C17&lt;0.75),1.107,IF(AND(C23&gt;=95,C14&lt;27.5),1.244,IF(AND(C23&gt;=38,C23&lt;95,C25&gt;=6,C14&gt;=6.5,C26&lt;13,C17&lt;8.5,C22&lt;0.5),1.249,IF(AND(C23&gt;=38,C23&lt;95,C25&lt;6,C24&gt;=2,C14&lt;0.3),1.345,IF(AND(C23&gt;=38,C23&lt;95,C14&gt;=6.5,C26&gt;=13),1.571,IF(AND(C23&gt;=95,C14&gt;=27.5),1.571,"")))))))))))))))))))))))))))))))))))))))))))))))))))))))))))</f>
        <v>0.61699999999999999</v>
      </c>
      <c r="D92" s="13">
        <f t="shared" si="29"/>
        <v>1.345</v>
      </c>
      <c r="E92" s="13">
        <f t="shared" si="29"/>
        <v>1.099</v>
      </c>
      <c r="F92" s="13">
        <f t="shared" si="29"/>
        <v>1.099</v>
      </c>
      <c r="G92" s="13">
        <f t="shared" si="29"/>
        <v>0.92400000000000004</v>
      </c>
      <c r="H92" s="13">
        <f t="shared" si="29"/>
        <v>0.504</v>
      </c>
      <c r="I92" s="13">
        <f t="shared" si="29"/>
        <v>1.03</v>
      </c>
      <c r="J92" s="13">
        <f t="shared" si="29"/>
        <v>0.92400000000000004</v>
      </c>
      <c r="K92" s="13">
        <f t="shared" si="29"/>
        <v>7.4999999999999997E-2</v>
      </c>
      <c r="L92" s="13">
        <f t="shared" si="29"/>
        <v>7.4999999999999997E-2</v>
      </c>
      <c r="M92" s="13">
        <f t="shared" si="29"/>
        <v>7.4999999999999997E-2</v>
      </c>
      <c r="N92" s="13">
        <f t="shared" si="29"/>
        <v>7.4999999999999997E-2</v>
      </c>
      <c r="O92" s="13">
        <f t="shared" si="29"/>
        <v>7.4999999999999997E-2</v>
      </c>
      <c r="P92" s="13">
        <f t="shared" si="29"/>
        <v>7.4999999999999997E-2</v>
      </c>
      <c r="Q92" s="13">
        <f t="shared" si="29"/>
        <v>7.4999999999999997E-2</v>
      </c>
      <c r="R92" s="13">
        <f t="shared" si="29"/>
        <v>7.4999999999999997E-2</v>
      </c>
      <c r="S92" s="13">
        <f t="shared" si="29"/>
        <v>7.4999999999999997E-2</v>
      </c>
      <c r="T92" s="13">
        <f t="shared" si="29"/>
        <v>7.4999999999999997E-2</v>
      </c>
      <c r="U92" s="13">
        <f t="shared" si="29"/>
        <v>7.4999999999999997E-2</v>
      </c>
      <c r="V92" s="13">
        <f t="shared" si="29"/>
        <v>7.4999999999999997E-2</v>
      </c>
      <c r="W92" s="13">
        <f t="shared" si="29"/>
        <v>7.4999999999999997E-2</v>
      </c>
      <c r="X92" s="13">
        <f t="shared" si="29"/>
        <v>7.4999999999999997E-2</v>
      </c>
      <c r="Y92" s="13">
        <f t="shared" si="29"/>
        <v>7.4999999999999997E-2</v>
      </c>
      <c r="Z92" s="13">
        <f t="shared" si="29"/>
        <v>7.4999999999999997E-2</v>
      </c>
      <c r="AA92" s="13">
        <f t="shared" si="29"/>
        <v>7.4999999999999997E-2</v>
      </c>
      <c r="AB92" s="13">
        <f t="shared" si="29"/>
        <v>7.4999999999999997E-2</v>
      </c>
      <c r="AC92" s="13">
        <f t="shared" si="29"/>
        <v>7.4999999999999997E-2</v>
      </c>
      <c r="AD92" s="13">
        <f t="shared" si="29"/>
        <v>7.4999999999999997E-2</v>
      </c>
      <c r="AE92" s="13">
        <f t="shared" si="29"/>
        <v>7.4999999999999997E-2</v>
      </c>
      <c r="AF92" s="13">
        <f t="shared" si="29"/>
        <v>7.4999999999999997E-2</v>
      </c>
      <c r="AG92" s="13">
        <f t="shared" si="29"/>
        <v>7.4999999999999997E-2</v>
      </c>
      <c r="AH92" s="13">
        <f t="shared" si="29"/>
        <v>7.4999999999999997E-2</v>
      </c>
      <c r="AI92" s="13">
        <f t="shared" si="29"/>
        <v>7.4999999999999997E-2</v>
      </c>
      <c r="AJ92" s="13">
        <f t="shared" si="29"/>
        <v>7.4999999999999997E-2</v>
      </c>
      <c r="AK92" s="13">
        <f t="shared" si="29"/>
        <v>7.4999999999999997E-2</v>
      </c>
      <c r="AL92" s="13">
        <f t="shared" si="29"/>
        <v>7.4999999999999997E-2</v>
      </c>
      <c r="AM92" s="13">
        <f t="shared" si="29"/>
        <v>7.4999999999999997E-2</v>
      </c>
      <c r="AN92" s="13">
        <f t="shared" si="29"/>
        <v>7.4999999999999997E-2</v>
      </c>
      <c r="AO92" s="13">
        <f t="shared" si="29"/>
        <v>7.4999999999999997E-2</v>
      </c>
      <c r="AP92" s="13">
        <f t="shared" si="29"/>
        <v>7.4999999999999997E-2</v>
      </c>
      <c r="AQ92" s="13">
        <f t="shared" si="29"/>
        <v>7.4999999999999997E-2</v>
      </c>
      <c r="AR92" s="13">
        <f t="shared" si="29"/>
        <v>7.4999999999999997E-2</v>
      </c>
      <c r="AS92" s="13">
        <f t="shared" si="29"/>
        <v>7.4999999999999997E-2</v>
      </c>
      <c r="AT92" s="13">
        <f t="shared" si="29"/>
        <v>7.4999999999999997E-2</v>
      </c>
      <c r="AU92" s="13">
        <f t="shared" si="29"/>
        <v>7.4999999999999997E-2</v>
      </c>
      <c r="AV92" s="13">
        <f t="shared" si="29"/>
        <v>7.4999999999999997E-2</v>
      </c>
      <c r="AW92" s="13">
        <f t="shared" si="29"/>
        <v>7.4999999999999997E-2</v>
      </c>
      <c r="AX92" s="13">
        <f t="shared" si="29"/>
        <v>7.4999999999999997E-2</v>
      </c>
    </row>
    <row r="93" spans="1:50" x14ac:dyDescent="0.35">
      <c r="A93" s="1" t="s">
        <v>61</v>
      </c>
      <c r="B93" s="13">
        <f>IF(AND(B23&lt;3),0.013,IF(AND(B23&gt;=3,B23&lt;13,B14&lt;0.5,B28&gt;=0.75),0.135,IF(AND(B23&gt;=13,B23&lt;38,B20&lt;27.5,B19&lt;23,B14&lt;12.5,B26&gt;=1,B18&gt;=7),0.226,IF(AND(B23&gt;=13,B23&lt;33,B14&lt;12.5,B26&lt;1,B28&gt;=0.5),0.294,IF(AND(B23&gt;=3,B23&lt;13,B14&gt;=0.5,B28&gt;=0.75),0.337,IF(AND(B23&gt;=63,B23&lt;95,B20&lt;9.5,B21&gt;=2.5,B21&lt;3.5,B19&lt;73,B25&lt;6),0.36,IF(AND(B23&gt;=3,B23&lt;13,B25&lt;4,B28&lt;0.75),0.365,IF(AND(B23&gt;=33,B23&lt;38,B14&lt;12.5,B26&lt;1,B28&gt;=0.5),0.422,IF(AND(B23&gt;=13,B23&lt;38,B20&gt;=3.5,B20&lt;27.5,B21&gt;=6,B19&lt;23,B14&lt;12.5,B26&gt;=1,B18&lt;7),0.431,IF(AND(B23&gt;=38,B23&lt;53,B20&lt;9.5,B21&gt;=3.5,B21&lt;35,B28&lt;0.5,B17&gt;=0.25),0.464,IF(AND(B23&gt;=13,B23&lt;38,B20&lt;27.5,B21&gt;=0.5,B21&lt;6,B19&lt;23,B14&lt;12.5,B26&gt;=1,B18&lt;7,B27&lt;8),0.483,IF(AND(B23&gt;=3,B23&lt;13,B25&gt;=4,B28&lt;0.75),0.488,IF(AND(B23&gt;=38,B23&lt;63,B20&lt;9.5,B21&lt;3.5,B19&lt;45,B18&gt;=12.5,B25&lt;6),0.574,IF(AND(B23&gt;=13,B23&lt;38,B20&lt;27.5,B21&lt;0.5,B19&lt;23,B14&lt;12.5,B26&gt;=1,B18&lt;7,B27&lt;8),0.593,IF(AND(B23&gt;=38,B23&lt;53,B20&lt;9.5,B21&gt;=3.5,B21&lt;35,B17&lt;0.25),0.625,IF(AND(B23&gt;=38,B23&lt;95,B20&lt;9.5,B21&gt;=35,B17&gt;=0.75),0.64,IF(AND(B23&gt;=13,B23&lt;38,B20&lt;3.5,B21&gt;=6,B19&gt;=7,B19&lt;23,B14&lt;12.5,B26&gt;=1,B18&lt;7),0.64,IF(AND(B23&gt;=63,B23&lt;95,B20&lt;9.5,B21&lt;2.5,B19&gt;=6,B19&lt;73,B25&lt;6),0.646,IF(AND(B23&gt;=13,B23&lt;33,B14&gt;=12.5),0.648,IF(AND(B23&gt;=13,B23&lt;38,B14&lt;12.5,B26&lt;1,B28&lt;0.5),0.65,IF(AND(B23&gt;=38,B23&lt;63,B20&lt;9.5,B21&lt;3.5,B19&lt;45,B18&lt;12.5,B25&lt;6,B16&lt;0.5),0.668,IF(AND(B23&gt;=13,B23&lt;38,B19&gt;=23,B14&lt;1,B26&gt;=1),0.683,IF(AND(B23&gt;=38,B23&lt;55,B20&gt;=9.5,B26&lt;13,B18&gt;=8),0.685,IF(AND(B23&gt;=53,B23&lt;95,B20&gt;=4.5,B20&lt;9.5,B21&gt;=3.5,B21&lt;35,B18&lt;1.5),0.735,IF(AND(B23&gt;=38,B23&lt;58,B20&lt;9.5,B21&lt;3.5,B19&lt;73,B25&gt;=6),0.753,IF(AND(B23&gt;=13,B23&lt;38,B20&lt;27.5,B21&lt;6,B19&lt;23,B14&lt;12.5,B26&gt;=1,B18&lt;7,B27&gt;=8),0.785,IF(AND(B23&gt;=63,B23&lt;95,B20&lt;9.5,B21&lt;2.5,B19&lt;6,B25&lt;6),0.836,IF(AND(B23&gt;=13,B23&lt;38,B19&gt;=23,B14&gt;=1,B14&lt;12.5,B26&gt;=1),0.861,IF(AND(B23&gt;=33,B23&lt;38,B14&gt;=12.5),0.867,IF(AND(B23&gt;=53,B23&lt;95,B20&lt;9.5,B21&gt;=3.5,B21&lt;35,B18&gt;=1.5,B25&lt;6,B28&lt;12.5),0.872,IF(AND(B23&gt;=38,B23&lt;95,B20&lt;9.5,B21&gt;=35,B17&lt;0.75),0.876,IF(AND(B23&gt;=38,B23&lt;63,B20&lt;9.5,B21&lt;3.5,B19&gt;=45,B19&lt;73,B25&lt;6),0.884,IF(AND(B23&gt;=13,B23&lt;38,B20&lt;3.5,B21&gt;=6,B19&lt;7,B14&lt;12.5,B26&gt;=1,B18&lt;7),0.886,IF(AND(B23&gt;=53,B23&lt;95,B20&lt;4.5,B21&gt;=3.5,B21&lt;35,B18&lt;1.5),0.906,IF(AND(B23&gt;=38,B23&lt;53,B20&lt;9.5,B21&gt;=3.5,B21&lt;35,B28&gt;=0.5,B17&gt;=0.25),0.925,IF(AND(B23&gt;=58,B23&lt;95,B20&lt;9.5,B21&lt;3.5,B19&lt;73,B25&gt;=6),0.933,IF(AND(B23&gt;=38,B23&lt;95,B20&lt;9.5,B21&lt;3.5,B19&gt;=73),0.934,IF(AND(B23&gt;=38,B23&lt;55,B20&gt;=9.5,B26&lt;13,B18&lt;8),0.946,IF(AND(B23&gt;=13,B23&lt;38,B20&gt;=27.5,B19&lt;23,B14&lt;12.5,B26&gt;=1),0.991,IF(AND(B23&gt;=55,B23&lt;95,B20&gt;=9.5,B26&lt;13),1.017,IF(AND(B23&gt;=53,B23&lt;95,B20&lt;9.5,B21&gt;=3.5,B21&lt;35,B18&gt;=1.5,B25&gt;=6,B28&lt;12.5),1.022,IF(AND(B23&gt;=38,B23&lt;63,B20&lt;9.5,B21&lt;3.5,B19&lt;45,B18&lt;12.5,B25&lt;6,B16&gt;=0.5),1.107,IF(AND(B23&gt;=38,B23&lt;95,B20&gt;=9.5,B14&lt;12.5,B26&gt;=13),1.107,IF(AND(B23&gt;=95,B19&gt;=60),1.236,IF(AND(B23&gt;=95,B20&lt;15,B19&lt;60,B25&gt;=8),1.323,IF(AND(B23&gt;=53,B23&lt;95,B20&lt;9.5,B21&gt;=3.5,B21&lt;35,B18&gt;=1.5,B28&gt;=12.5),1.372,IF(AND(B23&gt;=38,B23&lt;95,B20&gt;=9.5,B14&gt;=12.5,B26&gt;=13),1.438,IF(AND(B23&gt;=95,B20&lt;15,B19&lt;60,B25&lt;8),1.571,IF(AND(B23&gt;=95,B20&gt;=15,B19&lt;60),1.571,"")))))))))))))))))))))))))))))))))))))))))))))))))</f>
        <v>0.13500000000000001</v>
      </c>
      <c r="C93" s="13">
        <f t="shared" ref="C93:AX93" si="30">IF(AND(C23&lt;3),0.013,IF(AND(C23&gt;=3,C23&lt;13,C14&lt;0.5,C28&gt;=0.75),0.135,IF(AND(C23&gt;=13,C23&lt;38,C20&lt;27.5,C19&lt;23,C14&lt;12.5,C26&gt;=1,C18&gt;=7),0.226,IF(AND(C23&gt;=13,C23&lt;33,C14&lt;12.5,C26&lt;1,C28&gt;=0.5),0.294,IF(AND(C23&gt;=3,C23&lt;13,C14&gt;=0.5,C28&gt;=0.75),0.337,IF(AND(C23&gt;=63,C23&lt;95,C20&lt;9.5,C21&gt;=2.5,C21&lt;3.5,C19&lt;73,C25&lt;6),0.36,IF(AND(C23&gt;=3,C23&lt;13,C25&lt;4,C28&lt;0.75),0.365,IF(AND(C23&gt;=33,C23&lt;38,C14&lt;12.5,C26&lt;1,C28&gt;=0.5),0.422,IF(AND(C23&gt;=13,C23&lt;38,C20&gt;=3.5,C20&lt;27.5,C21&gt;=6,C19&lt;23,C14&lt;12.5,C26&gt;=1,C18&lt;7),0.431,IF(AND(C23&gt;=38,C23&lt;53,C20&lt;9.5,C21&gt;=3.5,C21&lt;35,C28&lt;0.5,C17&gt;=0.25),0.464,IF(AND(C23&gt;=13,C23&lt;38,C20&lt;27.5,C21&gt;=0.5,C21&lt;6,C19&lt;23,C14&lt;12.5,C26&gt;=1,C18&lt;7,C27&lt;8),0.483,IF(AND(C23&gt;=3,C23&lt;13,C25&gt;=4,C28&lt;0.75),0.488,IF(AND(C23&gt;=38,C23&lt;63,C20&lt;9.5,C21&lt;3.5,C19&lt;45,C18&gt;=12.5,C25&lt;6),0.574,IF(AND(C23&gt;=13,C23&lt;38,C20&lt;27.5,C21&lt;0.5,C19&lt;23,C14&lt;12.5,C26&gt;=1,C18&lt;7,C27&lt;8),0.593,IF(AND(C23&gt;=38,C23&lt;53,C20&lt;9.5,C21&gt;=3.5,C21&lt;35,C17&lt;0.25),0.625,IF(AND(C23&gt;=38,C23&lt;95,C20&lt;9.5,C21&gt;=35,C17&gt;=0.75),0.64,IF(AND(C23&gt;=13,C23&lt;38,C20&lt;3.5,C21&gt;=6,C19&gt;=7,C19&lt;23,C14&lt;12.5,C26&gt;=1,C18&lt;7),0.64,IF(AND(C23&gt;=63,C23&lt;95,C20&lt;9.5,C21&lt;2.5,C19&gt;=6,C19&lt;73,C25&lt;6),0.646,IF(AND(C23&gt;=13,C23&lt;33,C14&gt;=12.5),0.648,IF(AND(C23&gt;=13,C23&lt;38,C14&lt;12.5,C26&lt;1,C28&lt;0.5),0.65,IF(AND(C23&gt;=38,C23&lt;63,C20&lt;9.5,C21&lt;3.5,C19&lt;45,C18&lt;12.5,C25&lt;6,C16&lt;0.5),0.668,IF(AND(C23&gt;=13,C23&lt;38,C19&gt;=23,C14&lt;1,C26&gt;=1),0.683,IF(AND(C23&gt;=38,C23&lt;55,C20&gt;=9.5,C26&lt;13,C18&gt;=8),0.685,IF(AND(C23&gt;=53,C23&lt;95,C20&gt;=4.5,C20&lt;9.5,C21&gt;=3.5,C21&lt;35,C18&lt;1.5),0.735,IF(AND(C23&gt;=38,C23&lt;58,C20&lt;9.5,C21&lt;3.5,C19&lt;73,C25&gt;=6),0.753,IF(AND(C23&gt;=13,C23&lt;38,C20&lt;27.5,C21&lt;6,C19&lt;23,C14&lt;12.5,C26&gt;=1,C18&lt;7,C27&gt;=8),0.785,IF(AND(C23&gt;=63,C23&lt;95,C20&lt;9.5,C21&lt;2.5,C19&lt;6,C25&lt;6),0.836,IF(AND(C23&gt;=13,C23&lt;38,C19&gt;=23,C14&gt;=1,C14&lt;12.5,C26&gt;=1),0.861,IF(AND(C23&gt;=33,C23&lt;38,C14&gt;=12.5),0.867,IF(AND(C23&gt;=53,C23&lt;95,C20&lt;9.5,C21&gt;=3.5,C21&lt;35,C18&gt;=1.5,C25&lt;6,C28&lt;12.5),0.872,IF(AND(C23&gt;=38,C23&lt;95,C20&lt;9.5,C21&gt;=35,C17&lt;0.75),0.876,IF(AND(C23&gt;=38,C23&lt;63,C20&lt;9.5,C21&lt;3.5,C19&gt;=45,C19&lt;73,C25&lt;6),0.884,IF(AND(C23&gt;=13,C23&lt;38,C20&lt;3.5,C21&gt;=6,C19&lt;7,C14&lt;12.5,C26&gt;=1,C18&lt;7),0.886,IF(AND(C23&gt;=53,C23&lt;95,C20&lt;4.5,C21&gt;=3.5,C21&lt;35,C18&lt;1.5),0.906,IF(AND(C23&gt;=38,C23&lt;53,C20&lt;9.5,C21&gt;=3.5,C21&lt;35,C28&gt;=0.5,C17&gt;=0.25),0.925,IF(AND(C23&gt;=58,C23&lt;95,C20&lt;9.5,C21&lt;3.5,C19&lt;73,C25&gt;=6),0.933,IF(AND(C23&gt;=38,C23&lt;95,C20&lt;9.5,C21&lt;3.5,C19&gt;=73),0.934,IF(AND(C23&gt;=38,C23&lt;55,C20&gt;=9.5,C26&lt;13,C18&lt;8),0.946,IF(AND(C23&gt;=13,C23&lt;38,C20&gt;=27.5,C19&lt;23,C14&lt;12.5,C26&gt;=1),0.991,IF(AND(C23&gt;=55,C23&lt;95,C20&gt;=9.5,C26&lt;13),1.017,IF(AND(C23&gt;=53,C23&lt;95,C20&lt;9.5,C21&gt;=3.5,C21&lt;35,C18&gt;=1.5,C25&gt;=6,C28&lt;12.5),1.022,IF(AND(C23&gt;=38,C23&lt;63,C20&lt;9.5,C21&lt;3.5,C19&lt;45,C18&lt;12.5,C25&lt;6,C16&gt;=0.5),1.107,IF(AND(C23&gt;=38,C23&lt;95,C20&gt;=9.5,C14&lt;12.5,C26&gt;=13),1.107,IF(AND(C23&gt;=95,C19&gt;=60),1.236,IF(AND(C23&gt;=95,C20&lt;15,C19&lt;60,C25&gt;=8),1.323,IF(AND(C23&gt;=53,C23&lt;95,C20&lt;9.5,C21&gt;=3.5,C21&lt;35,C18&gt;=1.5,C28&gt;=12.5),1.372,IF(AND(C23&gt;=38,C23&lt;95,C20&gt;=9.5,C14&gt;=12.5,C26&gt;=13),1.438,IF(AND(C23&gt;=95,C20&lt;15,C19&lt;60,C25&lt;8),1.571,IF(AND(C23&gt;=95,C20&gt;=15,C19&lt;60),1.571,"")))))))))))))))))))))))))))))))))))))))))))))))))</f>
        <v>0.64600000000000002</v>
      </c>
      <c r="D93" s="13">
        <f t="shared" si="30"/>
        <v>0.92500000000000004</v>
      </c>
      <c r="E93" s="13">
        <f t="shared" si="30"/>
        <v>1.3720000000000001</v>
      </c>
      <c r="F93" s="13">
        <f t="shared" si="30"/>
        <v>1.3720000000000001</v>
      </c>
      <c r="G93" s="13">
        <f t="shared" si="30"/>
        <v>0.92500000000000004</v>
      </c>
      <c r="H93" s="13">
        <f t="shared" si="30"/>
        <v>0.64</v>
      </c>
      <c r="I93" s="13">
        <f t="shared" si="30"/>
        <v>0.90600000000000003</v>
      </c>
      <c r="J93" s="13">
        <f t="shared" si="30"/>
        <v>0.90600000000000003</v>
      </c>
      <c r="K93" s="13">
        <f t="shared" si="30"/>
        <v>1.2999999999999999E-2</v>
      </c>
      <c r="L93" s="13">
        <f t="shared" si="30"/>
        <v>1.2999999999999999E-2</v>
      </c>
      <c r="M93" s="13">
        <f t="shared" si="30"/>
        <v>1.2999999999999999E-2</v>
      </c>
      <c r="N93" s="13">
        <f t="shared" si="30"/>
        <v>1.2999999999999999E-2</v>
      </c>
      <c r="O93" s="13">
        <f t="shared" si="30"/>
        <v>1.2999999999999999E-2</v>
      </c>
      <c r="P93" s="13">
        <f t="shared" si="30"/>
        <v>1.2999999999999999E-2</v>
      </c>
      <c r="Q93" s="13">
        <f t="shared" si="30"/>
        <v>1.2999999999999999E-2</v>
      </c>
      <c r="R93" s="13">
        <f t="shared" si="30"/>
        <v>1.2999999999999999E-2</v>
      </c>
      <c r="S93" s="13">
        <f t="shared" si="30"/>
        <v>1.2999999999999999E-2</v>
      </c>
      <c r="T93" s="13">
        <f t="shared" si="30"/>
        <v>1.2999999999999999E-2</v>
      </c>
      <c r="U93" s="13">
        <f t="shared" si="30"/>
        <v>1.2999999999999999E-2</v>
      </c>
      <c r="V93" s="13">
        <f t="shared" si="30"/>
        <v>1.2999999999999999E-2</v>
      </c>
      <c r="W93" s="13">
        <f t="shared" si="30"/>
        <v>1.2999999999999999E-2</v>
      </c>
      <c r="X93" s="13">
        <f t="shared" si="30"/>
        <v>1.2999999999999999E-2</v>
      </c>
      <c r="Y93" s="13">
        <f t="shared" si="30"/>
        <v>1.2999999999999999E-2</v>
      </c>
      <c r="Z93" s="13">
        <f t="shared" si="30"/>
        <v>1.2999999999999999E-2</v>
      </c>
      <c r="AA93" s="13">
        <f t="shared" si="30"/>
        <v>1.2999999999999999E-2</v>
      </c>
      <c r="AB93" s="13">
        <f t="shared" si="30"/>
        <v>1.2999999999999999E-2</v>
      </c>
      <c r="AC93" s="13">
        <f t="shared" si="30"/>
        <v>1.2999999999999999E-2</v>
      </c>
      <c r="AD93" s="13">
        <f t="shared" si="30"/>
        <v>1.2999999999999999E-2</v>
      </c>
      <c r="AE93" s="13">
        <f t="shared" si="30"/>
        <v>1.2999999999999999E-2</v>
      </c>
      <c r="AF93" s="13">
        <f t="shared" si="30"/>
        <v>1.2999999999999999E-2</v>
      </c>
      <c r="AG93" s="13">
        <f t="shared" si="30"/>
        <v>1.2999999999999999E-2</v>
      </c>
      <c r="AH93" s="13">
        <f t="shared" si="30"/>
        <v>1.2999999999999999E-2</v>
      </c>
      <c r="AI93" s="13">
        <f t="shared" si="30"/>
        <v>1.2999999999999999E-2</v>
      </c>
      <c r="AJ93" s="13">
        <f t="shared" si="30"/>
        <v>1.2999999999999999E-2</v>
      </c>
      <c r="AK93" s="13">
        <f t="shared" si="30"/>
        <v>1.2999999999999999E-2</v>
      </c>
      <c r="AL93" s="13">
        <f t="shared" si="30"/>
        <v>1.2999999999999999E-2</v>
      </c>
      <c r="AM93" s="13">
        <f t="shared" si="30"/>
        <v>1.2999999999999999E-2</v>
      </c>
      <c r="AN93" s="13">
        <f t="shared" si="30"/>
        <v>1.2999999999999999E-2</v>
      </c>
      <c r="AO93" s="13">
        <f t="shared" si="30"/>
        <v>1.2999999999999999E-2</v>
      </c>
      <c r="AP93" s="13">
        <f t="shared" si="30"/>
        <v>1.2999999999999999E-2</v>
      </c>
      <c r="AQ93" s="13">
        <f t="shared" si="30"/>
        <v>1.2999999999999999E-2</v>
      </c>
      <c r="AR93" s="13">
        <f t="shared" si="30"/>
        <v>1.2999999999999999E-2</v>
      </c>
      <c r="AS93" s="13">
        <f t="shared" si="30"/>
        <v>1.2999999999999999E-2</v>
      </c>
      <c r="AT93" s="13">
        <f t="shared" si="30"/>
        <v>1.2999999999999999E-2</v>
      </c>
      <c r="AU93" s="13">
        <f t="shared" si="30"/>
        <v>1.2999999999999999E-2</v>
      </c>
      <c r="AV93" s="13">
        <f t="shared" si="30"/>
        <v>1.2999999999999999E-2</v>
      </c>
      <c r="AW93" s="13">
        <f t="shared" si="30"/>
        <v>1.2999999999999999E-2</v>
      </c>
      <c r="AX93" s="13">
        <f t="shared" si="30"/>
        <v>1.2999999999999999E-2</v>
      </c>
    </row>
    <row r="94" spans="1:50" x14ac:dyDescent="0.35">
      <c r="A94" s="2" t="s">
        <v>6</v>
      </c>
      <c r="B94" s="13">
        <f>AVERAGE(B64:B93)</f>
        <v>0.17370000000000002</v>
      </c>
      <c r="C94" s="13">
        <f t="shared" ref="C94:AX94" si="31">AVERAGE(C64:C93)</f>
        <v>0.65216666666666678</v>
      </c>
      <c r="D94" s="13">
        <f t="shared" si="31"/>
        <v>1.0851666666666666</v>
      </c>
      <c r="E94" s="13">
        <f t="shared" si="31"/>
        <v>0.75643333333333351</v>
      </c>
      <c r="F94" s="13">
        <f t="shared" si="31"/>
        <v>1.0872666666666666</v>
      </c>
      <c r="G94" s="13">
        <f t="shared" si="31"/>
        <v>0.80753333333333321</v>
      </c>
      <c r="H94" s="13">
        <f t="shared" si="31"/>
        <v>0.72293333333333354</v>
      </c>
      <c r="I94" s="13">
        <f t="shared" si="31"/>
        <v>1.0462666666666665</v>
      </c>
      <c r="J94" s="13">
        <f t="shared" si="31"/>
        <v>0.96559999999999979</v>
      </c>
      <c r="K94" s="13">
        <f t="shared" si="31"/>
        <v>5.1999999999999998E-2</v>
      </c>
      <c r="L94" s="13">
        <f t="shared" si="31"/>
        <v>5.1999999999999998E-2</v>
      </c>
      <c r="M94" s="13">
        <f t="shared" si="31"/>
        <v>5.1999999999999998E-2</v>
      </c>
      <c r="N94" s="13">
        <f t="shared" si="31"/>
        <v>5.1999999999999998E-2</v>
      </c>
      <c r="O94" s="13">
        <f t="shared" si="31"/>
        <v>5.1999999999999998E-2</v>
      </c>
      <c r="P94" s="13">
        <f t="shared" si="31"/>
        <v>5.1999999999999998E-2</v>
      </c>
      <c r="Q94" s="13">
        <f t="shared" si="31"/>
        <v>5.1999999999999998E-2</v>
      </c>
      <c r="R94" s="13">
        <f t="shared" si="31"/>
        <v>5.1999999999999998E-2</v>
      </c>
      <c r="S94" s="13">
        <f t="shared" si="31"/>
        <v>5.1999999999999998E-2</v>
      </c>
      <c r="T94" s="13">
        <f t="shared" si="31"/>
        <v>5.1999999999999998E-2</v>
      </c>
      <c r="U94" s="13">
        <f t="shared" si="31"/>
        <v>5.1999999999999998E-2</v>
      </c>
      <c r="V94" s="13">
        <f t="shared" si="31"/>
        <v>5.1999999999999998E-2</v>
      </c>
      <c r="W94" s="13">
        <f t="shared" si="31"/>
        <v>5.1999999999999998E-2</v>
      </c>
      <c r="X94" s="13">
        <f t="shared" si="31"/>
        <v>5.1999999999999998E-2</v>
      </c>
      <c r="Y94" s="13">
        <f t="shared" si="31"/>
        <v>5.1999999999999998E-2</v>
      </c>
      <c r="Z94" s="13">
        <f t="shared" si="31"/>
        <v>5.1999999999999998E-2</v>
      </c>
      <c r="AA94" s="13">
        <f t="shared" si="31"/>
        <v>5.1999999999999998E-2</v>
      </c>
      <c r="AB94" s="13">
        <f t="shared" si="31"/>
        <v>5.1999999999999998E-2</v>
      </c>
      <c r="AC94" s="13">
        <f t="shared" si="31"/>
        <v>5.1999999999999998E-2</v>
      </c>
      <c r="AD94" s="13">
        <f t="shared" si="31"/>
        <v>5.1999999999999998E-2</v>
      </c>
      <c r="AE94" s="13">
        <f t="shared" si="31"/>
        <v>5.1999999999999998E-2</v>
      </c>
      <c r="AF94" s="13">
        <f t="shared" si="31"/>
        <v>5.1999999999999998E-2</v>
      </c>
      <c r="AG94" s="13">
        <f t="shared" si="31"/>
        <v>5.1999999999999998E-2</v>
      </c>
      <c r="AH94" s="13">
        <f t="shared" si="31"/>
        <v>5.1999999999999998E-2</v>
      </c>
      <c r="AI94" s="13">
        <f t="shared" si="31"/>
        <v>5.1999999999999998E-2</v>
      </c>
      <c r="AJ94" s="13">
        <f t="shared" si="31"/>
        <v>5.1999999999999998E-2</v>
      </c>
      <c r="AK94" s="13">
        <f t="shared" si="31"/>
        <v>5.1999999999999998E-2</v>
      </c>
      <c r="AL94" s="13">
        <f t="shared" si="31"/>
        <v>5.1999999999999998E-2</v>
      </c>
      <c r="AM94" s="13">
        <f t="shared" si="31"/>
        <v>5.1999999999999998E-2</v>
      </c>
      <c r="AN94" s="13">
        <f t="shared" si="31"/>
        <v>5.1999999999999998E-2</v>
      </c>
      <c r="AO94" s="13">
        <f t="shared" si="31"/>
        <v>5.1999999999999998E-2</v>
      </c>
      <c r="AP94" s="13">
        <f t="shared" si="31"/>
        <v>5.1999999999999998E-2</v>
      </c>
      <c r="AQ94" s="13">
        <f t="shared" si="31"/>
        <v>5.1999999999999998E-2</v>
      </c>
      <c r="AR94" s="13">
        <f t="shared" si="31"/>
        <v>5.1999999999999998E-2</v>
      </c>
      <c r="AS94" s="13">
        <f t="shared" si="31"/>
        <v>5.1999999999999998E-2</v>
      </c>
      <c r="AT94" s="13">
        <f t="shared" si="31"/>
        <v>5.1999999999999998E-2</v>
      </c>
      <c r="AU94" s="13">
        <f t="shared" si="31"/>
        <v>5.1999999999999998E-2</v>
      </c>
      <c r="AV94" s="13">
        <f t="shared" si="31"/>
        <v>5.1999999999999998E-2</v>
      </c>
      <c r="AW94" s="13">
        <f t="shared" si="31"/>
        <v>5.1999999999999998E-2</v>
      </c>
      <c r="AX94" s="13">
        <f t="shared" si="31"/>
        <v>5.1999999999999998E-2</v>
      </c>
    </row>
    <row r="95" spans="1:50" x14ac:dyDescent="0.35">
      <c r="A95" s="2" t="s">
        <v>8</v>
      </c>
      <c r="B95" s="13">
        <f>MEDIAN(B64:B93)</f>
        <v>0.19650000000000001</v>
      </c>
      <c r="C95" s="13">
        <f t="shared" ref="C95:AX95" si="32">MEDIAN(C64:C93)</f>
        <v>0.61899999999999999</v>
      </c>
      <c r="D95" s="13">
        <f t="shared" si="32"/>
        <v>1.0960000000000001</v>
      </c>
      <c r="E95" s="13">
        <f t="shared" si="32"/>
        <v>0.72249999999999992</v>
      </c>
      <c r="F95" s="13">
        <f t="shared" si="32"/>
        <v>1.1114999999999999</v>
      </c>
      <c r="G95" s="13">
        <f t="shared" si="32"/>
        <v>0.8155</v>
      </c>
      <c r="H95" s="13">
        <f t="shared" si="32"/>
        <v>0.71249999999999991</v>
      </c>
      <c r="I95" s="13">
        <f t="shared" si="32"/>
        <v>1.0489999999999999</v>
      </c>
      <c r="J95" s="13">
        <f t="shared" si="32"/>
        <v>0.9544999999999999</v>
      </c>
      <c r="K95" s="13">
        <f t="shared" si="32"/>
        <v>4.4499999999999998E-2</v>
      </c>
      <c r="L95" s="13">
        <f t="shared" si="32"/>
        <v>4.4499999999999998E-2</v>
      </c>
      <c r="M95" s="13">
        <f t="shared" si="32"/>
        <v>4.4499999999999998E-2</v>
      </c>
      <c r="N95" s="13">
        <f t="shared" si="32"/>
        <v>4.4499999999999998E-2</v>
      </c>
      <c r="O95" s="13">
        <f t="shared" si="32"/>
        <v>4.4499999999999998E-2</v>
      </c>
      <c r="P95" s="13">
        <f t="shared" si="32"/>
        <v>4.4499999999999998E-2</v>
      </c>
      <c r="Q95" s="13">
        <f t="shared" si="32"/>
        <v>4.4499999999999998E-2</v>
      </c>
      <c r="R95" s="13">
        <f t="shared" si="32"/>
        <v>4.4499999999999998E-2</v>
      </c>
      <c r="S95" s="13">
        <f t="shared" si="32"/>
        <v>4.4499999999999998E-2</v>
      </c>
      <c r="T95" s="13">
        <f t="shared" si="32"/>
        <v>4.4499999999999998E-2</v>
      </c>
      <c r="U95" s="13">
        <f t="shared" si="32"/>
        <v>4.4499999999999998E-2</v>
      </c>
      <c r="V95" s="13">
        <f t="shared" si="32"/>
        <v>4.4499999999999998E-2</v>
      </c>
      <c r="W95" s="13">
        <f t="shared" si="32"/>
        <v>4.4499999999999998E-2</v>
      </c>
      <c r="X95" s="13">
        <f t="shared" si="32"/>
        <v>4.4499999999999998E-2</v>
      </c>
      <c r="Y95" s="13">
        <f t="shared" si="32"/>
        <v>4.4499999999999998E-2</v>
      </c>
      <c r="Z95" s="13">
        <f t="shared" si="32"/>
        <v>4.4499999999999998E-2</v>
      </c>
      <c r="AA95" s="13">
        <f t="shared" si="32"/>
        <v>4.4499999999999998E-2</v>
      </c>
      <c r="AB95" s="13">
        <f t="shared" si="32"/>
        <v>4.4499999999999998E-2</v>
      </c>
      <c r="AC95" s="13">
        <f t="shared" si="32"/>
        <v>4.4499999999999998E-2</v>
      </c>
      <c r="AD95" s="13">
        <f t="shared" si="32"/>
        <v>4.4499999999999998E-2</v>
      </c>
      <c r="AE95" s="13">
        <f t="shared" si="32"/>
        <v>4.4499999999999998E-2</v>
      </c>
      <c r="AF95" s="13">
        <f t="shared" si="32"/>
        <v>4.4499999999999998E-2</v>
      </c>
      <c r="AG95" s="13">
        <f t="shared" si="32"/>
        <v>4.4499999999999998E-2</v>
      </c>
      <c r="AH95" s="13">
        <f t="shared" si="32"/>
        <v>4.4499999999999998E-2</v>
      </c>
      <c r="AI95" s="13">
        <f t="shared" si="32"/>
        <v>4.4499999999999998E-2</v>
      </c>
      <c r="AJ95" s="13">
        <f t="shared" si="32"/>
        <v>4.4499999999999998E-2</v>
      </c>
      <c r="AK95" s="13">
        <f t="shared" si="32"/>
        <v>4.4499999999999998E-2</v>
      </c>
      <c r="AL95" s="13">
        <f t="shared" si="32"/>
        <v>4.4499999999999998E-2</v>
      </c>
      <c r="AM95" s="13">
        <f t="shared" si="32"/>
        <v>4.4499999999999998E-2</v>
      </c>
      <c r="AN95" s="13">
        <f t="shared" si="32"/>
        <v>4.4499999999999998E-2</v>
      </c>
      <c r="AO95" s="13">
        <f t="shared" si="32"/>
        <v>4.4499999999999998E-2</v>
      </c>
      <c r="AP95" s="13">
        <f t="shared" si="32"/>
        <v>4.4499999999999998E-2</v>
      </c>
      <c r="AQ95" s="13">
        <f t="shared" si="32"/>
        <v>4.4499999999999998E-2</v>
      </c>
      <c r="AR95" s="13">
        <f t="shared" si="32"/>
        <v>4.4499999999999998E-2</v>
      </c>
      <c r="AS95" s="13">
        <f t="shared" si="32"/>
        <v>4.4499999999999998E-2</v>
      </c>
      <c r="AT95" s="13">
        <f t="shared" si="32"/>
        <v>4.4499999999999998E-2</v>
      </c>
      <c r="AU95" s="13">
        <f t="shared" si="32"/>
        <v>4.4499999999999998E-2</v>
      </c>
      <c r="AV95" s="13">
        <f t="shared" si="32"/>
        <v>4.4499999999999998E-2</v>
      </c>
      <c r="AW95" s="13">
        <f t="shared" si="32"/>
        <v>4.4499999999999998E-2</v>
      </c>
      <c r="AX95" s="13">
        <f t="shared" si="32"/>
        <v>4.4499999999999998E-2</v>
      </c>
    </row>
    <row r="96" spans="1:50" x14ac:dyDescent="0.35">
      <c r="A96" s="2" t="s">
        <v>62</v>
      </c>
      <c r="B96" s="13">
        <f>100*(SIN(B94))^2</f>
        <v>2.9869464467839677</v>
      </c>
      <c r="C96" s="13">
        <f t="shared" ref="C96:AX96" si="33">100*(SIN(C94))^2</f>
        <v>36.833954431211751</v>
      </c>
      <c r="D96" s="13">
        <f t="shared" si="33"/>
        <v>78.213014394808908</v>
      </c>
      <c r="E96" s="13">
        <f t="shared" si="33"/>
        <v>47.105136746703948</v>
      </c>
      <c r="F96" s="13">
        <f t="shared" si="33"/>
        <v>78.386140406629352</v>
      </c>
      <c r="G96" s="13">
        <f t="shared" si="33"/>
        <v>52.212794032764208</v>
      </c>
      <c r="H96" s="13">
        <f t="shared" si="33"/>
        <v>43.76975289899125</v>
      </c>
      <c r="I96" s="13">
        <f t="shared" si="33"/>
        <v>74.919339754193274</v>
      </c>
      <c r="J96" s="13">
        <f t="shared" si="33"/>
        <v>67.632600051669201</v>
      </c>
      <c r="K96" s="13">
        <f t="shared" si="33"/>
        <v>0.27015636731907366</v>
      </c>
      <c r="L96" s="13">
        <f t="shared" si="33"/>
        <v>0.27015636731907366</v>
      </c>
      <c r="M96" s="13">
        <f t="shared" si="33"/>
        <v>0.27015636731907366</v>
      </c>
      <c r="N96" s="13">
        <f t="shared" si="33"/>
        <v>0.27015636731907366</v>
      </c>
      <c r="O96" s="13">
        <f t="shared" si="33"/>
        <v>0.27015636731907366</v>
      </c>
      <c r="P96" s="13">
        <f t="shared" si="33"/>
        <v>0.27015636731907366</v>
      </c>
      <c r="Q96" s="13">
        <f t="shared" si="33"/>
        <v>0.27015636731907366</v>
      </c>
      <c r="R96" s="13">
        <f t="shared" si="33"/>
        <v>0.27015636731907366</v>
      </c>
      <c r="S96" s="13">
        <f t="shared" si="33"/>
        <v>0.27015636731907366</v>
      </c>
      <c r="T96" s="13">
        <f t="shared" si="33"/>
        <v>0.27015636731907366</v>
      </c>
      <c r="U96" s="13">
        <f t="shared" si="33"/>
        <v>0.27015636731907366</v>
      </c>
      <c r="V96" s="13">
        <f t="shared" si="33"/>
        <v>0.27015636731907366</v>
      </c>
      <c r="W96" s="13">
        <f t="shared" si="33"/>
        <v>0.27015636731907366</v>
      </c>
      <c r="X96" s="13">
        <f t="shared" si="33"/>
        <v>0.27015636731907366</v>
      </c>
      <c r="Y96" s="13">
        <f t="shared" si="33"/>
        <v>0.27015636731907366</v>
      </c>
      <c r="Z96" s="13">
        <f t="shared" si="33"/>
        <v>0.27015636731907366</v>
      </c>
      <c r="AA96" s="13">
        <f t="shared" si="33"/>
        <v>0.27015636731907366</v>
      </c>
      <c r="AB96" s="13">
        <f t="shared" si="33"/>
        <v>0.27015636731907366</v>
      </c>
      <c r="AC96" s="13">
        <f t="shared" si="33"/>
        <v>0.27015636731907366</v>
      </c>
      <c r="AD96" s="13">
        <f t="shared" si="33"/>
        <v>0.27015636731907366</v>
      </c>
      <c r="AE96" s="13">
        <f t="shared" si="33"/>
        <v>0.27015636731907366</v>
      </c>
      <c r="AF96" s="13">
        <f t="shared" si="33"/>
        <v>0.27015636731907366</v>
      </c>
      <c r="AG96" s="13">
        <f t="shared" si="33"/>
        <v>0.27015636731907366</v>
      </c>
      <c r="AH96" s="13">
        <f t="shared" si="33"/>
        <v>0.27015636731907366</v>
      </c>
      <c r="AI96" s="13">
        <f t="shared" si="33"/>
        <v>0.27015636731907366</v>
      </c>
      <c r="AJ96" s="13">
        <f t="shared" si="33"/>
        <v>0.27015636731907366</v>
      </c>
      <c r="AK96" s="13">
        <f t="shared" si="33"/>
        <v>0.27015636731907366</v>
      </c>
      <c r="AL96" s="13">
        <f t="shared" si="33"/>
        <v>0.27015636731907366</v>
      </c>
      <c r="AM96" s="13">
        <f t="shared" si="33"/>
        <v>0.27015636731907366</v>
      </c>
      <c r="AN96" s="13">
        <f t="shared" si="33"/>
        <v>0.27015636731907366</v>
      </c>
      <c r="AO96" s="13">
        <f t="shared" si="33"/>
        <v>0.27015636731907366</v>
      </c>
      <c r="AP96" s="13">
        <f t="shared" si="33"/>
        <v>0.27015636731907366</v>
      </c>
      <c r="AQ96" s="13">
        <f t="shared" si="33"/>
        <v>0.27015636731907366</v>
      </c>
      <c r="AR96" s="13">
        <f t="shared" si="33"/>
        <v>0.27015636731907366</v>
      </c>
      <c r="AS96" s="13">
        <f t="shared" si="33"/>
        <v>0.27015636731907366</v>
      </c>
      <c r="AT96" s="13">
        <f t="shared" si="33"/>
        <v>0.27015636731907366</v>
      </c>
      <c r="AU96" s="13">
        <f t="shared" si="33"/>
        <v>0.27015636731907366</v>
      </c>
      <c r="AV96" s="13">
        <f t="shared" si="33"/>
        <v>0.27015636731907366</v>
      </c>
      <c r="AW96" s="13">
        <f t="shared" si="33"/>
        <v>0.27015636731907366</v>
      </c>
      <c r="AX96" s="13">
        <f t="shared" si="33"/>
        <v>0.27015636731907366</v>
      </c>
    </row>
    <row r="97" spans="1:50" x14ac:dyDescent="0.35">
      <c r="A97" s="2" t="s">
        <v>63</v>
      </c>
      <c r="B97" s="13">
        <f>100*(SIN(B95))^2</f>
        <v>3.8117832882428564</v>
      </c>
      <c r="C97" s="13">
        <f t="shared" ref="C97:AX97" si="34">100*(SIN(C95))^2</f>
        <v>33.665639920786106</v>
      </c>
      <c r="D97" s="13">
        <f t="shared" si="34"/>
        <v>79.100719154047326</v>
      </c>
      <c r="E97" s="13">
        <f t="shared" si="34"/>
        <v>43.726759632020951</v>
      </c>
      <c r="F97" s="13">
        <f t="shared" si="34"/>
        <v>80.346962170345762</v>
      </c>
      <c r="G97" s="13">
        <f t="shared" si="34"/>
        <v>53.008365596880346</v>
      </c>
      <c r="H97" s="13">
        <f t="shared" si="34"/>
        <v>42.735982306007422</v>
      </c>
      <c r="I97" s="13">
        <f t="shared" si="34"/>
        <v>75.155933866281629</v>
      </c>
      <c r="J97" s="13">
        <f t="shared" si="34"/>
        <v>66.589652976930807</v>
      </c>
      <c r="K97" s="13">
        <f t="shared" si="34"/>
        <v>0.197894321505625</v>
      </c>
      <c r="L97" s="13">
        <f t="shared" si="34"/>
        <v>0.197894321505625</v>
      </c>
      <c r="M97" s="13">
        <f t="shared" si="34"/>
        <v>0.197894321505625</v>
      </c>
      <c r="N97" s="13">
        <f t="shared" si="34"/>
        <v>0.197894321505625</v>
      </c>
      <c r="O97" s="13">
        <f t="shared" si="34"/>
        <v>0.197894321505625</v>
      </c>
      <c r="P97" s="13">
        <f t="shared" si="34"/>
        <v>0.197894321505625</v>
      </c>
      <c r="Q97" s="13">
        <f t="shared" si="34"/>
        <v>0.197894321505625</v>
      </c>
      <c r="R97" s="13">
        <f t="shared" si="34"/>
        <v>0.197894321505625</v>
      </c>
      <c r="S97" s="13">
        <f t="shared" si="34"/>
        <v>0.197894321505625</v>
      </c>
      <c r="T97" s="13">
        <f t="shared" si="34"/>
        <v>0.197894321505625</v>
      </c>
      <c r="U97" s="13">
        <f t="shared" si="34"/>
        <v>0.197894321505625</v>
      </c>
      <c r="V97" s="13">
        <f t="shared" si="34"/>
        <v>0.197894321505625</v>
      </c>
      <c r="W97" s="13">
        <f t="shared" si="34"/>
        <v>0.197894321505625</v>
      </c>
      <c r="X97" s="13">
        <f t="shared" si="34"/>
        <v>0.197894321505625</v>
      </c>
      <c r="Y97" s="13">
        <f t="shared" si="34"/>
        <v>0.197894321505625</v>
      </c>
      <c r="Z97" s="13">
        <f t="shared" si="34"/>
        <v>0.197894321505625</v>
      </c>
      <c r="AA97" s="13">
        <f t="shared" si="34"/>
        <v>0.197894321505625</v>
      </c>
      <c r="AB97" s="13">
        <f t="shared" si="34"/>
        <v>0.197894321505625</v>
      </c>
      <c r="AC97" s="13">
        <f t="shared" si="34"/>
        <v>0.197894321505625</v>
      </c>
      <c r="AD97" s="13">
        <f t="shared" si="34"/>
        <v>0.197894321505625</v>
      </c>
      <c r="AE97" s="13">
        <f t="shared" si="34"/>
        <v>0.197894321505625</v>
      </c>
      <c r="AF97" s="13">
        <f t="shared" si="34"/>
        <v>0.197894321505625</v>
      </c>
      <c r="AG97" s="13">
        <f t="shared" si="34"/>
        <v>0.197894321505625</v>
      </c>
      <c r="AH97" s="13">
        <f t="shared" si="34"/>
        <v>0.197894321505625</v>
      </c>
      <c r="AI97" s="13">
        <f t="shared" si="34"/>
        <v>0.197894321505625</v>
      </c>
      <c r="AJ97" s="13">
        <f t="shared" si="34"/>
        <v>0.197894321505625</v>
      </c>
      <c r="AK97" s="13">
        <f t="shared" si="34"/>
        <v>0.197894321505625</v>
      </c>
      <c r="AL97" s="13">
        <f t="shared" si="34"/>
        <v>0.197894321505625</v>
      </c>
      <c r="AM97" s="13">
        <f t="shared" si="34"/>
        <v>0.197894321505625</v>
      </c>
      <c r="AN97" s="13">
        <f t="shared" si="34"/>
        <v>0.197894321505625</v>
      </c>
      <c r="AO97" s="13">
        <f t="shared" si="34"/>
        <v>0.197894321505625</v>
      </c>
      <c r="AP97" s="13">
        <f t="shared" si="34"/>
        <v>0.197894321505625</v>
      </c>
      <c r="AQ97" s="13">
        <f t="shared" si="34"/>
        <v>0.197894321505625</v>
      </c>
      <c r="AR97" s="13">
        <f t="shared" si="34"/>
        <v>0.197894321505625</v>
      </c>
      <c r="AS97" s="13">
        <f t="shared" si="34"/>
        <v>0.197894321505625</v>
      </c>
      <c r="AT97" s="13">
        <f t="shared" si="34"/>
        <v>0.197894321505625</v>
      </c>
      <c r="AU97" s="13">
        <f t="shared" si="34"/>
        <v>0.197894321505625</v>
      </c>
      <c r="AV97" s="13">
        <f t="shared" si="34"/>
        <v>0.197894321505625</v>
      </c>
      <c r="AW97" s="13">
        <f t="shared" si="34"/>
        <v>0.197894321505625</v>
      </c>
      <c r="AX97" s="13">
        <f t="shared" si="34"/>
        <v>0.197894321505625</v>
      </c>
    </row>
    <row r="131" spans="1:1" x14ac:dyDescent="0.35">
      <c r="A131" s="2"/>
    </row>
    <row r="132" spans="1:1" x14ac:dyDescent="0.35">
      <c r="A132" s="2"/>
    </row>
    <row r="133" spans="1:1" x14ac:dyDescent="0.35">
      <c r="A133" s="2"/>
    </row>
    <row r="134" spans="1:1" x14ac:dyDescent="0.35">
      <c r="A134" s="2"/>
    </row>
  </sheetData>
  <pageMargins left="0.7" right="0.7" top="0.75" bottom="0.75" header="0.3" footer="0.3"/>
  <pageSetup paperSize="9" orientation="portrait" r:id="rId1"/>
  <headerFooter>
    <oddFooter>&amp;C&amp;1#&amp;"Calibri"&amp;12&amp;K000000OFFICIAL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87"/>
  <sheetViews>
    <sheetView tabSelected="1" workbookViewId="0">
      <selection activeCell="C49" sqref="C49"/>
    </sheetView>
  </sheetViews>
  <sheetFormatPr defaultColWidth="9.1796875" defaultRowHeight="14.5" x14ac:dyDescent="0.35"/>
  <cols>
    <col min="1" max="1" width="50.54296875" style="1" customWidth="1"/>
    <col min="2" max="2" width="12.453125" style="13" customWidth="1"/>
    <col min="3" max="3" width="15.81640625" style="13" bestFit="1" customWidth="1"/>
    <col min="4" max="4" width="18.1796875" style="13" bestFit="1" customWidth="1"/>
    <col min="5" max="5" width="13.81640625" style="13" bestFit="1" customWidth="1"/>
    <col min="6" max="29" width="12.453125" style="13" customWidth="1"/>
    <col min="30" max="50" width="12.453125" style="1" customWidth="1"/>
    <col min="51" max="16384" width="9.1796875" style="1"/>
  </cols>
  <sheetData>
    <row r="1" spans="1:50" ht="28.5" x14ac:dyDescent="0.65">
      <c r="A1" s="3" t="s">
        <v>68</v>
      </c>
    </row>
    <row r="3" spans="1:50" ht="15.5" x14ac:dyDescent="0.35">
      <c r="A3" s="4" t="s">
        <v>1</v>
      </c>
    </row>
    <row r="4" spans="1:50" ht="15.5" x14ac:dyDescent="0.35">
      <c r="A4" s="5" t="s">
        <v>4</v>
      </c>
    </row>
    <row r="5" spans="1:50" x14ac:dyDescent="0.35">
      <c r="A5" s="1" t="s">
        <v>5</v>
      </c>
    </row>
    <row r="6" spans="1:50" x14ac:dyDescent="0.35">
      <c r="A6" s="1" t="s">
        <v>2</v>
      </c>
    </row>
    <row r="7" spans="1:50" x14ac:dyDescent="0.35">
      <c r="A7" s="1" t="s">
        <v>3</v>
      </c>
    </row>
    <row r="8" spans="1:50" x14ac:dyDescent="0.35">
      <c r="C8" s="17"/>
      <c r="D8" s="17"/>
      <c r="E8" s="17"/>
      <c r="F8" s="17"/>
      <c r="G8" s="17"/>
    </row>
    <row r="9" spans="1:50" x14ac:dyDescent="0.35">
      <c r="A9" s="6" t="s">
        <v>7</v>
      </c>
      <c r="C9" s="18"/>
      <c r="D9" s="18"/>
      <c r="E9" s="18"/>
      <c r="F9" s="18"/>
      <c r="G9" s="18"/>
      <c r="H9" s="15"/>
      <c r="I9" s="15"/>
      <c r="J9" s="15"/>
      <c r="K9" s="15"/>
      <c r="L9" s="15"/>
      <c r="M9" s="15"/>
      <c r="N9" s="15"/>
      <c r="O9" s="15"/>
      <c r="P9" s="15"/>
      <c r="Q9" s="15"/>
      <c r="R9" s="15"/>
      <c r="S9" s="15"/>
      <c r="T9" s="15"/>
      <c r="U9" s="15"/>
      <c r="V9" s="15"/>
      <c r="W9" s="15"/>
      <c r="X9" s="15"/>
      <c r="Y9" s="15"/>
      <c r="Z9" s="15"/>
      <c r="AA9" s="15"/>
      <c r="AB9" s="15"/>
      <c r="AC9" s="15"/>
    </row>
    <row r="10" spans="1:50" x14ac:dyDescent="0.35">
      <c r="A10" s="1" t="s">
        <v>12</v>
      </c>
      <c r="B10" s="21" t="s">
        <v>11</v>
      </c>
      <c r="C10" s="21" t="s">
        <v>11</v>
      </c>
      <c r="D10" s="19"/>
      <c r="E10" s="19"/>
      <c r="F10" s="19"/>
      <c r="G10" s="19"/>
      <c r="H10" s="14"/>
      <c r="I10" s="14"/>
      <c r="J10" s="14"/>
      <c r="K10" s="14"/>
      <c r="L10" s="14"/>
      <c r="M10" s="14"/>
      <c r="N10" s="14"/>
      <c r="O10" s="14"/>
      <c r="P10" s="14"/>
      <c r="Q10" s="14"/>
      <c r="R10" s="14"/>
      <c r="S10" s="14"/>
      <c r="T10" s="14"/>
      <c r="U10" s="14"/>
      <c r="V10" s="14"/>
      <c r="W10" s="14"/>
      <c r="X10" s="14"/>
      <c r="Y10" s="14"/>
      <c r="Z10" s="14"/>
      <c r="AA10" s="14"/>
      <c r="AB10" s="14"/>
      <c r="AC10" s="14"/>
      <c r="AD10" s="7"/>
      <c r="AE10" s="7"/>
      <c r="AF10" s="7"/>
      <c r="AG10" s="7"/>
      <c r="AH10" s="7"/>
      <c r="AI10" s="7"/>
      <c r="AJ10" s="7"/>
      <c r="AK10" s="7"/>
      <c r="AL10" s="7"/>
      <c r="AM10" s="7"/>
      <c r="AN10" s="7"/>
      <c r="AO10" s="7"/>
      <c r="AP10" s="7"/>
      <c r="AQ10" s="7"/>
      <c r="AR10" s="7"/>
      <c r="AS10" s="7"/>
      <c r="AT10" s="7"/>
      <c r="AU10" s="7"/>
      <c r="AV10" s="7"/>
      <c r="AW10" s="7"/>
      <c r="AX10" s="7"/>
    </row>
    <row r="11" spans="1:50" x14ac:dyDescent="0.35">
      <c r="A11" s="8" t="s">
        <v>13</v>
      </c>
      <c r="B11" s="21" t="s">
        <v>11</v>
      </c>
      <c r="C11" s="21" t="s">
        <v>11</v>
      </c>
      <c r="D11" s="19"/>
      <c r="E11" s="19"/>
      <c r="F11" s="19"/>
      <c r="G11" s="19"/>
      <c r="H11" s="14"/>
      <c r="I11" s="14"/>
      <c r="J11" s="14"/>
      <c r="K11" s="14"/>
      <c r="L11" s="14"/>
      <c r="M11" s="14"/>
      <c r="N11" s="14"/>
      <c r="O11" s="14"/>
      <c r="P11" s="14"/>
      <c r="Q11" s="14"/>
      <c r="R11" s="14"/>
      <c r="S11" s="14"/>
      <c r="T11" s="14"/>
      <c r="U11" s="14"/>
      <c r="V11" s="14"/>
      <c r="W11" s="14"/>
      <c r="X11" s="14"/>
      <c r="Y11" s="14"/>
      <c r="Z11" s="14"/>
      <c r="AA11" s="14"/>
      <c r="AB11" s="14"/>
      <c r="AC11" s="14"/>
      <c r="AD11" s="7"/>
      <c r="AE11" s="7"/>
      <c r="AF11" s="7"/>
      <c r="AG11" s="7"/>
      <c r="AH11" s="7"/>
      <c r="AI11" s="7"/>
      <c r="AJ11" s="7"/>
      <c r="AK11" s="7"/>
      <c r="AL11" s="7"/>
      <c r="AM11" s="7"/>
      <c r="AN11" s="7"/>
      <c r="AO11" s="7"/>
      <c r="AP11" s="7"/>
      <c r="AQ11" s="7"/>
      <c r="AR11" s="7"/>
      <c r="AS11" s="7"/>
      <c r="AT11" s="7"/>
      <c r="AU11" s="7"/>
      <c r="AV11" s="7"/>
      <c r="AW11" s="7"/>
      <c r="AX11" s="7"/>
    </row>
    <row r="12" spans="1:50" x14ac:dyDescent="0.35">
      <c r="A12" s="1" t="s">
        <v>14</v>
      </c>
      <c r="B12" s="21" t="s">
        <v>11</v>
      </c>
      <c r="C12" s="21" t="s">
        <v>11</v>
      </c>
      <c r="D12" s="19"/>
      <c r="E12" s="19"/>
      <c r="F12" s="19"/>
      <c r="G12" s="19"/>
      <c r="H12" s="14"/>
      <c r="I12" s="14"/>
      <c r="J12" s="14"/>
      <c r="K12" s="14"/>
      <c r="L12" s="14"/>
      <c r="M12" s="14"/>
      <c r="N12" s="14"/>
      <c r="O12" s="14"/>
      <c r="P12" s="14"/>
      <c r="Q12" s="14"/>
      <c r="R12" s="14"/>
      <c r="S12" s="14"/>
      <c r="T12" s="14"/>
      <c r="U12" s="14"/>
      <c r="V12" s="14"/>
      <c r="W12" s="14"/>
      <c r="X12" s="14"/>
      <c r="Y12" s="14"/>
      <c r="Z12" s="14"/>
      <c r="AA12" s="14"/>
      <c r="AB12" s="14"/>
      <c r="AC12" s="14"/>
      <c r="AD12" s="7"/>
      <c r="AE12" s="7"/>
      <c r="AF12" s="7"/>
      <c r="AG12" s="7"/>
      <c r="AH12" s="7"/>
      <c r="AI12" s="7"/>
      <c r="AJ12" s="7"/>
      <c r="AK12" s="7"/>
      <c r="AL12" s="7"/>
      <c r="AM12" s="7"/>
      <c r="AN12" s="7"/>
      <c r="AO12" s="7"/>
      <c r="AP12" s="7"/>
      <c r="AQ12" s="7"/>
      <c r="AR12" s="7"/>
      <c r="AS12" s="7"/>
      <c r="AT12" s="7"/>
      <c r="AU12" s="7"/>
      <c r="AV12" s="7"/>
      <c r="AW12" s="7"/>
      <c r="AX12" s="7"/>
    </row>
    <row r="13" spans="1:50" x14ac:dyDescent="0.35">
      <c r="A13" s="1" t="s">
        <v>15</v>
      </c>
      <c r="B13" s="21" t="s">
        <v>11</v>
      </c>
      <c r="C13" s="21" t="s">
        <v>11</v>
      </c>
      <c r="D13" s="19"/>
      <c r="E13" s="19"/>
      <c r="F13" s="19"/>
      <c r="G13" s="19"/>
      <c r="H13" s="14"/>
      <c r="I13" s="14"/>
      <c r="J13" s="14"/>
      <c r="K13" s="14"/>
      <c r="L13" s="14"/>
      <c r="M13" s="14"/>
      <c r="N13" s="14"/>
      <c r="O13" s="14"/>
      <c r="P13" s="14"/>
      <c r="Q13" s="14"/>
      <c r="R13" s="14"/>
      <c r="S13" s="14"/>
      <c r="T13" s="14"/>
      <c r="U13" s="14"/>
      <c r="V13" s="14"/>
      <c r="W13" s="14"/>
      <c r="X13" s="14"/>
      <c r="Y13" s="14"/>
      <c r="Z13" s="14"/>
      <c r="AA13" s="14"/>
      <c r="AB13" s="14"/>
      <c r="AC13" s="14"/>
      <c r="AD13" s="7"/>
      <c r="AE13" s="7"/>
      <c r="AF13" s="7"/>
      <c r="AG13" s="7"/>
      <c r="AH13" s="7"/>
      <c r="AI13" s="7"/>
      <c r="AJ13" s="7"/>
      <c r="AK13" s="7"/>
      <c r="AL13" s="7"/>
      <c r="AM13" s="7"/>
      <c r="AN13" s="7"/>
      <c r="AO13" s="7"/>
      <c r="AP13" s="7"/>
      <c r="AQ13" s="7"/>
      <c r="AR13" s="7"/>
      <c r="AS13" s="7"/>
      <c r="AT13" s="7"/>
      <c r="AU13" s="7"/>
      <c r="AV13" s="7"/>
      <c r="AW13" s="7"/>
      <c r="AX13" s="7"/>
    </row>
    <row r="14" spans="1:50" x14ac:dyDescent="0.35">
      <c r="A14" s="1" t="s">
        <v>16</v>
      </c>
      <c r="B14" s="21">
        <v>0</v>
      </c>
      <c r="C14" s="21">
        <v>1</v>
      </c>
      <c r="D14" s="19"/>
      <c r="E14" s="19"/>
      <c r="F14" s="19"/>
      <c r="G14" s="19"/>
      <c r="H14" s="14"/>
      <c r="I14" s="14"/>
      <c r="J14" s="14"/>
      <c r="K14" s="14"/>
      <c r="L14" s="14"/>
      <c r="M14" s="14"/>
      <c r="N14" s="14"/>
      <c r="O14" s="14"/>
      <c r="P14" s="14"/>
      <c r="Q14" s="14"/>
      <c r="R14" s="14"/>
      <c r="S14" s="14"/>
      <c r="T14" s="14"/>
      <c r="U14" s="14"/>
      <c r="V14" s="14"/>
      <c r="W14" s="14"/>
      <c r="X14" s="14"/>
      <c r="Y14" s="14"/>
      <c r="Z14" s="14"/>
      <c r="AA14" s="14"/>
      <c r="AB14" s="14"/>
      <c r="AC14" s="14"/>
      <c r="AD14" s="7"/>
      <c r="AE14" s="7"/>
      <c r="AF14" s="7"/>
      <c r="AG14" s="7"/>
      <c r="AH14" s="7"/>
      <c r="AI14" s="7"/>
      <c r="AJ14" s="7"/>
      <c r="AK14" s="7"/>
      <c r="AL14" s="7"/>
      <c r="AM14" s="7"/>
      <c r="AN14" s="7"/>
      <c r="AO14" s="7"/>
      <c r="AP14" s="7"/>
      <c r="AQ14" s="7"/>
      <c r="AR14" s="7"/>
      <c r="AS14" s="7"/>
      <c r="AT14" s="7"/>
      <c r="AU14" s="7"/>
      <c r="AV14" s="7"/>
      <c r="AW14" s="7"/>
      <c r="AX14" s="7"/>
    </row>
    <row r="15" spans="1:50" x14ac:dyDescent="0.35">
      <c r="A15" s="1" t="s">
        <v>17</v>
      </c>
      <c r="B15" s="21" t="s">
        <v>11</v>
      </c>
      <c r="C15" s="21" t="s">
        <v>11</v>
      </c>
      <c r="D15" s="19"/>
      <c r="E15" s="19"/>
      <c r="F15" s="19"/>
      <c r="G15" s="19"/>
      <c r="H15" s="14"/>
      <c r="I15" s="14"/>
      <c r="J15" s="14"/>
      <c r="K15" s="14"/>
      <c r="L15" s="14"/>
      <c r="M15" s="14"/>
      <c r="N15" s="14"/>
      <c r="O15" s="14"/>
      <c r="P15" s="14"/>
      <c r="Q15" s="14"/>
      <c r="R15" s="14"/>
      <c r="S15" s="14"/>
      <c r="T15" s="14"/>
      <c r="U15" s="14"/>
      <c r="V15" s="14"/>
      <c r="W15" s="14"/>
      <c r="X15" s="14"/>
      <c r="Y15" s="14"/>
      <c r="Z15" s="14"/>
      <c r="AA15" s="14"/>
      <c r="AB15" s="14"/>
      <c r="AC15" s="14"/>
      <c r="AD15" s="7"/>
      <c r="AE15" s="7"/>
      <c r="AF15" s="7"/>
      <c r="AG15" s="7"/>
      <c r="AH15" s="7"/>
      <c r="AI15" s="7"/>
      <c r="AJ15" s="7"/>
      <c r="AK15" s="7"/>
      <c r="AL15" s="7"/>
      <c r="AM15" s="7"/>
      <c r="AN15" s="7"/>
      <c r="AO15" s="7"/>
      <c r="AP15" s="7"/>
      <c r="AQ15" s="7"/>
      <c r="AR15" s="7"/>
      <c r="AS15" s="7"/>
      <c r="AT15" s="7"/>
      <c r="AU15" s="7"/>
      <c r="AV15" s="7"/>
      <c r="AW15" s="7"/>
      <c r="AX15" s="7"/>
    </row>
    <row r="16" spans="1:50" x14ac:dyDescent="0.35">
      <c r="A16" s="1" t="s">
        <v>18</v>
      </c>
      <c r="B16" s="21">
        <v>1</v>
      </c>
      <c r="C16" s="21">
        <v>0</v>
      </c>
      <c r="D16" s="19"/>
      <c r="E16" s="19"/>
      <c r="F16" s="19"/>
      <c r="G16" s="19"/>
      <c r="H16" s="14"/>
      <c r="I16" s="14"/>
      <c r="J16" s="14"/>
      <c r="K16" s="14"/>
      <c r="L16" s="14"/>
      <c r="M16" s="14"/>
      <c r="N16" s="14"/>
      <c r="O16" s="14"/>
      <c r="P16" s="14"/>
      <c r="Q16" s="14"/>
      <c r="R16" s="14"/>
      <c r="S16" s="14"/>
      <c r="T16" s="14"/>
      <c r="U16" s="14"/>
      <c r="V16" s="14"/>
      <c r="W16" s="14"/>
      <c r="X16" s="14"/>
      <c r="Y16" s="14"/>
      <c r="Z16" s="14"/>
      <c r="AA16" s="14"/>
      <c r="AB16" s="14"/>
      <c r="AC16" s="14"/>
      <c r="AD16" s="7"/>
      <c r="AE16" s="7"/>
      <c r="AF16" s="7"/>
      <c r="AG16" s="7"/>
      <c r="AH16" s="7"/>
      <c r="AI16" s="7"/>
      <c r="AJ16" s="7"/>
      <c r="AK16" s="7"/>
      <c r="AL16" s="7"/>
      <c r="AM16" s="7"/>
      <c r="AN16" s="7"/>
      <c r="AO16" s="7"/>
      <c r="AP16" s="7"/>
      <c r="AQ16" s="7"/>
      <c r="AR16" s="7"/>
      <c r="AS16" s="7"/>
      <c r="AT16" s="7"/>
      <c r="AU16" s="7"/>
      <c r="AV16" s="7"/>
      <c r="AW16" s="7"/>
      <c r="AX16" s="7"/>
    </row>
    <row r="17" spans="1:50" x14ac:dyDescent="0.35">
      <c r="A17" s="1" t="s">
        <v>19</v>
      </c>
      <c r="B17" s="21">
        <v>0</v>
      </c>
      <c r="C17" s="21">
        <v>0</v>
      </c>
      <c r="D17" s="19"/>
      <c r="E17" s="19"/>
      <c r="F17" s="19"/>
      <c r="G17" s="19"/>
      <c r="H17" s="14"/>
      <c r="I17" s="14"/>
      <c r="J17" s="14"/>
      <c r="K17" s="14"/>
      <c r="L17" s="14"/>
      <c r="M17" s="14"/>
      <c r="N17" s="14"/>
      <c r="O17" s="14"/>
      <c r="P17" s="14"/>
      <c r="Q17" s="14"/>
      <c r="R17" s="14"/>
      <c r="S17" s="14"/>
      <c r="T17" s="14"/>
      <c r="U17" s="14"/>
      <c r="V17" s="14"/>
      <c r="W17" s="14"/>
      <c r="X17" s="14"/>
      <c r="Y17" s="14"/>
      <c r="Z17" s="14"/>
      <c r="AA17" s="14"/>
      <c r="AB17" s="14"/>
      <c r="AC17" s="14"/>
      <c r="AD17" s="7"/>
      <c r="AE17" s="7"/>
      <c r="AF17" s="7"/>
      <c r="AG17" s="7"/>
      <c r="AH17" s="7"/>
      <c r="AI17" s="7"/>
      <c r="AJ17" s="7"/>
      <c r="AK17" s="7"/>
      <c r="AL17" s="7"/>
      <c r="AM17" s="7"/>
      <c r="AN17" s="7"/>
      <c r="AO17" s="7"/>
      <c r="AP17" s="7"/>
      <c r="AQ17" s="7"/>
      <c r="AR17" s="7"/>
      <c r="AS17" s="7"/>
      <c r="AT17" s="7"/>
      <c r="AU17" s="7"/>
      <c r="AV17" s="7"/>
      <c r="AW17" s="7"/>
      <c r="AX17" s="7"/>
    </row>
    <row r="18" spans="1:50" x14ac:dyDescent="0.35">
      <c r="A18" s="1" t="s">
        <v>20</v>
      </c>
      <c r="B18" s="21">
        <v>0</v>
      </c>
      <c r="C18" s="21">
        <v>0</v>
      </c>
      <c r="D18" s="19"/>
      <c r="E18" s="19"/>
      <c r="F18" s="19"/>
      <c r="G18" s="19"/>
      <c r="H18" s="14"/>
      <c r="I18" s="14"/>
      <c r="J18" s="14"/>
      <c r="K18" s="14"/>
      <c r="L18" s="14"/>
      <c r="M18" s="14"/>
      <c r="N18" s="14"/>
      <c r="O18" s="14"/>
      <c r="P18" s="14"/>
      <c r="Q18" s="14"/>
      <c r="R18" s="14"/>
      <c r="S18" s="14"/>
      <c r="T18" s="14"/>
      <c r="U18" s="14"/>
      <c r="V18" s="14"/>
      <c r="W18" s="14"/>
      <c r="X18" s="14"/>
      <c r="Y18" s="14"/>
      <c r="Z18" s="14"/>
      <c r="AA18" s="14"/>
      <c r="AB18" s="14"/>
      <c r="AC18" s="14"/>
      <c r="AD18" s="7"/>
      <c r="AE18" s="7"/>
      <c r="AF18" s="7"/>
      <c r="AG18" s="7"/>
      <c r="AH18" s="7"/>
      <c r="AI18" s="7"/>
      <c r="AJ18" s="7"/>
      <c r="AK18" s="7"/>
      <c r="AL18" s="7"/>
      <c r="AM18" s="7"/>
      <c r="AN18" s="7"/>
      <c r="AO18" s="7"/>
      <c r="AP18" s="7"/>
      <c r="AQ18" s="7"/>
      <c r="AR18" s="7"/>
      <c r="AS18" s="7"/>
      <c r="AT18" s="7"/>
      <c r="AU18" s="7"/>
      <c r="AV18" s="7"/>
      <c r="AW18" s="7"/>
      <c r="AX18" s="7"/>
    </row>
    <row r="19" spans="1:50" x14ac:dyDescent="0.35">
      <c r="A19" s="1" t="s">
        <v>21</v>
      </c>
      <c r="B19" s="21">
        <v>1</v>
      </c>
      <c r="C19" s="21">
        <v>1</v>
      </c>
      <c r="D19" s="19"/>
      <c r="E19" s="19"/>
      <c r="F19" s="19"/>
      <c r="G19" s="19"/>
      <c r="H19" s="14"/>
      <c r="I19" s="14"/>
      <c r="J19" s="14"/>
      <c r="K19" s="14"/>
      <c r="L19" s="14"/>
      <c r="M19" s="14"/>
      <c r="N19" s="14"/>
      <c r="O19" s="14"/>
      <c r="P19" s="14"/>
      <c r="Q19" s="14"/>
      <c r="R19" s="14"/>
      <c r="S19" s="14"/>
      <c r="T19" s="14"/>
      <c r="U19" s="14"/>
      <c r="V19" s="14"/>
      <c r="W19" s="14"/>
      <c r="X19" s="14"/>
      <c r="Y19" s="14"/>
      <c r="Z19" s="14"/>
      <c r="AA19" s="14"/>
      <c r="AB19" s="14"/>
      <c r="AC19" s="14"/>
      <c r="AD19" s="7"/>
      <c r="AE19" s="7"/>
      <c r="AF19" s="7"/>
      <c r="AG19" s="7"/>
      <c r="AH19" s="7"/>
      <c r="AI19" s="7"/>
      <c r="AJ19" s="7"/>
      <c r="AK19" s="7"/>
      <c r="AL19" s="7"/>
      <c r="AM19" s="7"/>
      <c r="AN19" s="7"/>
      <c r="AO19" s="7"/>
      <c r="AP19" s="7"/>
      <c r="AQ19" s="7"/>
      <c r="AR19" s="7"/>
      <c r="AS19" s="7"/>
      <c r="AT19" s="7"/>
      <c r="AU19" s="7"/>
      <c r="AV19" s="7"/>
      <c r="AW19" s="7"/>
      <c r="AX19" s="7"/>
    </row>
    <row r="20" spans="1:50" x14ac:dyDescent="0.35">
      <c r="A20" s="1" t="s">
        <v>22</v>
      </c>
      <c r="B20" s="21">
        <v>45</v>
      </c>
      <c r="C20" s="21">
        <v>25</v>
      </c>
      <c r="D20" s="19"/>
      <c r="E20" s="19"/>
      <c r="F20" s="19"/>
      <c r="G20" s="19"/>
      <c r="H20" s="14"/>
      <c r="I20" s="14"/>
      <c r="J20" s="14"/>
      <c r="K20" s="14"/>
      <c r="L20" s="14"/>
      <c r="M20" s="14"/>
      <c r="N20" s="14"/>
      <c r="O20" s="14"/>
      <c r="P20" s="14"/>
      <c r="Q20" s="14"/>
      <c r="R20" s="14"/>
      <c r="S20" s="14"/>
      <c r="T20" s="14"/>
      <c r="U20" s="14"/>
      <c r="V20" s="14"/>
      <c r="W20" s="14"/>
      <c r="X20" s="14"/>
      <c r="Y20" s="14"/>
      <c r="Z20" s="14"/>
      <c r="AA20" s="14"/>
      <c r="AB20" s="14"/>
      <c r="AC20" s="14"/>
      <c r="AD20" s="7"/>
      <c r="AE20" s="7"/>
      <c r="AF20" s="7"/>
      <c r="AG20" s="7"/>
      <c r="AH20" s="7"/>
      <c r="AI20" s="7"/>
      <c r="AJ20" s="7"/>
      <c r="AK20" s="7"/>
      <c r="AL20" s="7"/>
      <c r="AM20" s="7"/>
      <c r="AN20" s="7"/>
      <c r="AO20" s="7"/>
      <c r="AP20" s="7"/>
      <c r="AQ20" s="7"/>
      <c r="AR20" s="7"/>
      <c r="AS20" s="7"/>
      <c r="AT20" s="7"/>
      <c r="AU20" s="7"/>
      <c r="AV20" s="7"/>
      <c r="AW20" s="7"/>
      <c r="AX20" s="7"/>
    </row>
    <row r="21" spans="1:50" x14ac:dyDescent="0.35">
      <c r="A21" s="1" t="s">
        <v>23</v>
      </c>
      <c r="B21" s="21">
        <v>1</v>
      </c>
      <c r="C21" s="21">
        <v>0</v>
      </c>
      <c r="D21" s="19"/>
      <c r="E21" s="19"/>
      <c r="F21" s="19"/>
      <c r="G21" s="19"/>
      <c r="H21" s="14"/>
      <c r="I21" s="14"/>
      <c r="J21" s="14"/>
      <c r="K21" s="14"/>
      <c r="L21" s="14"/>
      <c r="M21" s="14"/>
      <c r="N21" s="14"/>
      <c r="O21" s="14"/>
      <c r="P21" s="14"/>
      <c r="Q21" s="14"/>
      <c r="R21" s="14"/>
      <c r="S21" s="14"/>
      <c r="T21" s="14"/>
      <c r="U21" s="14"/>
      <c r="V21" s="14"/>
      <c r="W21" s="14"/>
      <c r="X21" s="14"/>
      <c r="Y21" s="14"/>
      <c r="Z21" s="14"/>
      <c r="AA21" s="14"/>
      <c r="AB21" s="14"/>
      <c r="AC21" s="14"/>
      <c r="AD21" s="7"/>
      <c r="AE21" s="7"/>
      <c r="AF21" s="7"/>
      <c r="AG21" s="7"/>
      <c r="AH21" s="7"/>
      <c r="AI21" s="7"/>
      <c r="AJ21" s="7"/>
      <c r="AK21" s="7"/>
      <c r="AL21" s="7"/>
      <c r="AM21" s="7"/>
      <c r="AN21" s="7"/>
      <c r="AO21" s="7"/>
      <c r="AP21" s="7"/>
      <c r="AQ21" s="7"/>
      <c r="AR21" s="7"/>
      <c r="AS21" s="7"/>
      <c r="AT21" s="7"/>
      <c r="AU21" s="7"/>
      <c r="AV21" s="7"/>
      <c r="AW21" s="7"/>
      <c r="AX21" s="7"/>
    </row>
    <row r="22" spans="1:50" x14ac:dyDescent="0.35">
      <c r="A22" s="1" t="s">
        <v>24</v>
      </c>
      <c r="B22" s="21">
        <v>1</v>
      </c>
      <c r="C22" s="21">
        <v>5</v>
      </c>
      <c r="D22" s="19"/>
      <c r="E22" s="19"/>
      <c r="F22" s="19"/>
      <c r="G22" s="19"/>
      <c r="H22" s="14"/>
      <c r="I22" s="14"/>
      <c r="J22" s="14"/>
      <c r="K22" s="14"/>
      <c r="L22" s="14"/>
      <c r="M22" s="14"/>
      <c r="N22" s="14"/>
      <c r="O22" s="14"/>
      <c r="P22" s="14"/>
      <c r="Q22" s="14"/>
      <c r="R22" s="14"/>
      <c r="S22" s="14"/>
      <c r="T22" s="14"/>
      <c r="U22" s="14"/>
      <c r="V22" s="14"/>
      <c r="W22" s="14"/>
      <c r="X22" s="14"/>
      <c r="Y22" s="14"/>
      <c r="Z22" s="14"/>
      <c r="AA22" s="14"/>
      <c r="AB22" s="14"/>
      <c r="AC22" s="14"/>
      <c r="AD22" s="7"/>
      <c r="AE22" s="7"/>
      <c r="AF22" s="7"/>
      <c r="AG22" s="7"/>
      <c r="AH22" s="7"/>
      <c r="AI22" s="7"/>
      <c r="AJ22" s="7"/>
      <c r="AK22" s="7"/>
      <c r="AL22" s="7"/>
      <c r="AM22" s="7"/>
      <c r="AN22" s="7"/>
      <c r="AO22" s="7"/>
      <c r="AP22" s="7"/>
      <c r="AQ22" s="7"/>
      <c r="AR22" s="7"/>
      <c r="AS22" s="7"/>
      <c r="AT22" s="7"/>
      <c r="AU22" s="7"/>
      <c r="AV22" s="7"/>
      <c r="AW22" s="7"/>
      <c r="AX22" s="7"/>
    </row>
    <row r="23" spans="1:50" x14ac:dyDescent="0.35">
      <c r="A23" s="1" t="s">
        <v>25</v>
      </c>
      <c r="B23" s="21">
        <v>50</v>
      </c>
      <c r="C23" s="21">
        <v>30</v>
      </c>
      <c r="D23" s="19"/>
      <c r="E23" s="19"/>
      <c r="F23" s="19"/>
      <c r="G23" s="19"/>
      <c r="H23" s="14"/>
      <c r="I23" s="14"/>
      <c r="J23" s="14"/>
      <c r="K23" s="14"/>
      <c r="L23" s="14"/>
      <c r="M23" s="14"/>
      <c r="N23" s="14"/>
      <c r="O23" s="14"/>
      <c r="P23" s="14"/>
      <c r="Q23" s="14"/>
      <c r="R23" s="14"/>
      <c r="S23" s="14"/>
      <c r="T23" s="14"/>
      <c r="U23" s="14"/>
      <c r="V23" s="14"/>
      <c r="W23" s="14"/>
      <c r="X23" s="14"/>
      <c r="Y23" s="14"/>
      <c r="Z23" s="14"/>
      <c r="AA23" s="14"/>
      <c r="AB23" s="14"/>
      <c r="AC23" s="14"/>
      <c r="AD23" s="7"/>
      <c r="AE23" s="7"/>
      <c r="AF23" s="7"/>
      <c r="AG23" s="7"/>
      <c r="AH23" s="7"/>
      <c r="AI23" s="7"/>
      <c r="AJ23" s="7"/>
      <c r="AK23" s="7"/>
      <c r="AL23" s="7"/>
      <c r="AM23" s="7"/>
      <c r="AN23" s="7"/>
      <c r="AO23" s="7"/>
      <c r="AP23" s="7"/>
      <c r="AQ23" s="7"/>
      <c r="AR23" s="7"/>
      <c r="AS23" s="7"/>
      <c r="AT23" s="7"/>
      <c r="AU23" s="7"/>
      <c r="AV23" s="7"/>
      <c r="AW23" s="7"/>
      <c r="AX23" s="7"/>
    </row>
    <row r="24" spans="1:50" x14ac:dyDescent="0.35">
      <c r="A24" s="1" t="s">
        <v>26</v>
      </c>
      <c r="B24" s="21">
        <v>0</v>
      </c>
      <c r="C24" s="21">
        <v>0</v>
      </c>
      <c r="D24" s="19"/>
      <c r="E24" s="19"/>
      <c r="F24" s="19"/>
      <c r="G24" s="19"/>
      <c r="H24" s="14"/>
      <c r="I24" s="14"/>
      <c r="J24" s="14"/>
      <c r="K24" s="14"/>
      <c r="L24" s="14"/>
      <c r="M24" s="14"/>
      <c r="N24" s="14"/>
      <c r="O24" s="14"/>
      <c r="P24" s="14"/>
      <c r="Q24" s="14"/>
      <c r="R24" s="14"/>
      <c r="S24" s="14"/>
      <c r="T24" s="14"/>
      <c r="U24" s="14"/>
      <c r="V24" s="14"/>
      <c r="W24" s="14"/>
      <c r="X24" s="14"/>
      <c r="Y24" s="14"/>
      <c r="Z24" s="14"/>
      <c r="AA24" s="14"/>
      <c r="AB24" s="14"/>
      <c r="AC24" s="14"/>
      <c r="AD24" s="7"/>
      <c r="AE24" s="7"/>
      <c r="AF24" s="7"/>
      <c r="AG24" s="7"/>
      <c r="AH24" s="7"/>
      <c r="AI24" s="7"/>
      <c r="AJ24" s="7"/>
      <c r="AK24" s="7"/>
      <c r="AL24" s="7"/>
      <c r="AM24" s="7"/>
      <c r="AN24" s="7"/>
      <c r="AO24" s="7"/>
      <c r="AP24" s="7"/>
      <c r="AQ24" s="7"/>
      <c r="AR24" s="7"/>
      <c r="AS24" s="7"/>
      <c r="AT24" s="7"/>
      <c r="AU24" s="7"/>
      <c r="AV24" s="7"/>
      <c r="AW24" s="7"/>
      <c r="AX24" s="7"/>
    </row>
    <row r="25" spans="1:50" x14ac:dyDescent="0.35">
      <c r="A25" s="1" t="s">
        <v>27</v>
      </c>
      <c r="B25" s="21">
        <v>2</v>
      </c>
      <c r="C25" s="21">
        <v>2</v>
      </c>
      <c r="D25" s="19"/>
      <c r="E25" s="19"/>
      <c r="F25" s="19"/>
      <c r="G25" s="19"/>
      <c r="H25" s="14"/>
      <c r="I25" s="14"/>
      <c r="J25" s="14"/>
      <c r="K25" s="14"/>
      <c r="L25" s="14"/>
      <c r="M25" s="14"/>
      <c r="N25" s="14"/>
      <c r="O25" s="14"/>
      <c r="P25" s="14"/>
      <c r="Q25" s="14"/>
      <c r="R25" s="14"/>
      <c r="S25" s="14"/>
      <c r="T25" s="14"/>
      <c r="U25" s="14"/>
      <c r="V25" s="14"/>
      <c r="W25" s="14"/>
      <c r="X25" s="14"/>
      <c r="Y25" s="14"/>
      <c r="Z25" s="14"/>
      <c r="AA25" s="14"/>
      <c r="AB25" s="14"/>
      <c r="AC25" s="14"/>
      <c r="AD25" s="7"/>
      <c r="AE25" s="7"/>
      <c r="AF25" s="7"/>
      <c r="AG25" s="7"/>
      <c r="AH25" s="7"/>
      <c r="AI25" s="7"/>
      <c r="AJ25" s="7"/>
      <c r="AK25" s="7"/>
      <c r="AL25" s="7"/>
      <c r="AM25" s="7"/>
      <c r="AN25" s="7"/>
      <c r="AO25" s="7"/>
      <c r="AP25" s="7"/>
      <c r="AQ25" s="7"/>
      <c r="AR25" s="7"/>
      <c r="AS25" s="7"/>
      <c r="AT25" s="7"/>
      <c r="AU25" s="7"/>
      <c r="AV25" s="7"/>
      <c r="AW25" s="7"/>
      <c r="AX25" s="7"/>
    </row>
    <row r="26" spans="1:50" x14ac:dyDescent="0.35">
      <c r="A26" s="1" t="s">
        <v>28</v>
      </c>
      <c r="B26" s="21">
        <v>2</v>
      </c>
      <c r="C26" s="21">
        <v>2</v>
      </c>
      <c r="D26" s="19"/>
      <c r="E26" s="19"/>
      <c r="F26" s="19"/>
      <c r="G26" s="19"/>
      <c r="H26" s="14"/>
      <c r="I26" s="14"/>
      <c r="J26" s="14"/>
      <c r="K26" s="14"/>
      <c r="L26" s="14"/>
      <c r="M26" s="14"/>
      <c r="N26" s="14"/>
      <c r="O26" s="14"/>
      <c r="P26" s="14"/>
      <c r="Q26" s="14"/>
      <c r="R26" s="14"/>
      <c r="S26" s="14"/>
      <c r="T26" s="14"/>
      <c r="U26" s="14"/>
      <c r="V26" s="14"/>
      <c r="W26" s="14"/>
      <c r="X26" s="14"/>
      <c r="Y26" s="14"/>
      <c r="Z26" s="14"/>
      <c r="AA26" s="14"/>
      <c r="AB26" s="14"/>
      <c r="AC26" s="14"/>
      <c r="AD26" s="7"/>
      <c r="AE26" s="7"/>
      <c r="AF26" s="7"/>
      <c r="AG26" s="7"/>
      <c r="AH26" s="7"/>
      <c r="AI26" s="7"/>
      <c r="AJ26" s="7"/>
      <c r="AK26" s="7"/>
      <c r="AL26" s="7"/>
      <c r="AM26" s="7"/>
      <c r="AN26" s="7"/>
      <c r="AO26" s="7"/>
      <c r="AP26" s="7"/>
      <c r="AQ26" s="7"/>
      <c r="AR26" s="7"/>
      <c r="AS26" s="7"/>
      <c r="AT26" s="7"/>
      <c r="AU26" s="7"/>
      <c r="AV26" s="7"/>
      <c r="AW26" s="7"/>
      <c r="AX26" s="7"/>
    </row>
    <row r="27" spans="1:50" x14ac:dyDescent="0.35">
      <c r="A27" s="1" t="s">
        <v>29</v>
      </c>
      <c r="B27" s="21">
        <v>0</v>
      </c>
      <c r="C27" s="21">
        <v>0</v>
      </c>
      <c r="D27" s="19"/>
      <c r="E27" s="19"/>
      <c r="F27" s="19"/>
      <c r="G27" s="19"/>
      <c r="H27" s="14"/>
      <c r="I27" s="14"/>
      <c r="J27" s="14"/>
      <c r="K27" s="14"/>
      <c r="L27" s="14"/>
      <c r="M27" s="14"/>
      <c r="N27" s="14"/>
      <c r="O27" s="14"/>
      <c r="P27" s="14"/>
      <c r="Q27" s="14"/>
      <c r="R27" s="14"/>
      <c r="S27" s="14"/>
      <c r="T27" s="14"/>
      <c r="U27" s="14"/>
      <c r="V27" s="14"/>
      <c r="W27" s="14"/>
      <c r="X27" s="14"/>
      <c r="Y27" s="14"/>
      <c r="Z27" s="14"/>
      <c r="AA27" s="14"/>
      <c r="AB27" s="14"/>
      <c r="AC27" s="14"/>
      <c r="AD27" s="7"/>
      <c r="AE27" s="7"/>
      <c r="AF27" s="7"/>
      <c r="AG27" s="7"/>
      <c r="AH27" s="7"/>
      <c r="AI27" s="7"/>
      <c r="AJ27" s="7"/>
      <c r="AK27" s="7"/>
      <c r="AL27" s="7"/>
      <c r="AM27" s="7"/>
      <c r="AN27" s="7"/>
      <c r="AO27" s="7"/>
      <c r="AP27" s="7"/>
      <c r="AQ27" s="7"/>
      <c r="AR27" s="7"/>
      <c r="AS27" s="7"/>
      <c r="AT27" s="7"/>
      <c r="AU27" s="7"/>
      <c r="AV27" s="7"/>
      <c r="AW27" s="7"/>
      <c r="AX27" s="7"/>
    </row>
    <row r="28" spans="1:50" x14ac:dyDescent="0.35">
      <c r="A28" s="1" t="s">
        <v>30</v>
      </c>
      <c r="B28" s="21">
        <v>3</v>
      </c>
      <c r="C28" s="21">
        <v>0</v>
      </c>
      <c r="D28" s="19"/>
      <c r="E28" s="19"/>
      <c r="F28" s="19"/>
      <c r="G28" s="19"/>
      <c r="H28" s="14"/>
      <c r="I28" s="14"/>
      <c r="J28" s="14"/>
      <c r="K28" s="14"/>
      <c r="L28" s="14"/>
      <c r="M28" s="14"/>
      <c r="N28" s="14"/>
      <c r="O28" s="14"/>
      <c r="P28" s="14"/>
      <c r="Q28" s="14"/>
      <c r="R28" s="14"/>
      <c r="S28" s="14"/>
      <c r="T28" s="14"/>
      <c r="U28" s="14"/>
      <c r="V28" s="14"/>
      <c r="W28" s="14"/>
      <c r="X28" s="14"/>
      <c r="Y28" s="14"/>
      <c r="Z28" s="14"/>
      <c r="AA28" s="14"/>
      <c r="AB28" s="14"/>
      <c r="AC28" s="14"/>
      <c r="AD28" s="7"/>
      <c r="AE28" s="7"/>
      <c r="AF28" s="7"/>
      <c r="AG28" s="7"/>
      <c r="AH28" s="7"/>
      <c r="AI28" s="7"/>
      <c r="AJ28" s="7"/>
      <c r="AK28" s="7"/>
      <c r="AL28" s="7"/>
      <c r="AM28" s="7"/>
      <c r="AN28" s="7"/>
      <c r="AO28" s="7"/>
      <c r="AP28" s="7"/>
      <c r="AQ28" s="7"/>
      <c r="AR28" s="7"/>
      <c r="AS28" s="7"/>
      <c r="AT28" s="7"/>
      <c r="AU28" s="7"/>
      <c r="AV28" s="7"/>
      <c r="AW28" s="7"/>
      <c r="AX28" s="7"/>
    </row>
    <row r="29" spans="1:50" x14ac:dyDescent="0.35">
      <c r="A29" s="1" t="s">
        <v>31</v>
      </c>
      <c r="B29" s="21" t="s">
        <v>11</v>
      </c>
      <c r="C29" s="21" t="s">
        <v>11</v>
      </c>
      <c r="D29" s="19"/>
      <c r="E29" s="19"/>
      <c r="F29" s="19"/>
      <c r="G29" s="19"/>
      <c r="H29" s="14"/>
      <c r="I29" s="14"/>
      <c r="J29" s="14"/>
      <c r="K29" s="14"/>
      <c r="L29" s="14"/>
      <c r="M29" s="14"/>
      <c r="N29" s="14"/>
      <c r="O29" s="14"/>
      <c r="P29" s="14"/>
      <c r="Q29" s="14"/>
      <c r="R29" s="14"/>
      <c r="S29" s="14"/>
      <c r="T29" s="14"/>
      <c r="U29" s="14"/>
      <c r="V29" s="14"/>
      <c r="W29" s="14"/>
      <c r="X29" s="14"/>
      <c r="Y29" s="14"/>
      <c r="Z29" s="14"/>
      <c r="AA29" s="14"/>
      <c r="AB29" s="14"/>
      <c r="AC29" s="14"/>
      <c r="AD29" s="7"/>
      <c r="AE29" s="7"/>
      <c r="AF29" s="7"/>
      <c r="AG29" s="7"/>
      <c r="AH29" s="7"/>
      <c r="AI29" s="7"/>
      <c r="AJ29" s="7"/>
      <c r="AK29" s="7"/>
      <c r="AL29" s="7"/>
      <c r="AM29" s="7"/>
      <c r="AN29" s="7"/>
      <c r="AO29" s="7"/>
      <c r="AP29" s="7"/>
      <c r="AQ29" s="7"/>
      <c r="AR29" s="7"/>
      <c r="AS29" s="7"/>
      <c r="AT29" s="7"/>
      <c r="AU29" s="7"/>
      <c r="AV29" s="7"/>
      <c r="AW29" s="7"/>
      <c r="AX29" s="7"/>
    </row>
    <row r="30" spans="1:50" x14ac:dyDescent="0.35">
      <c r="B30" s="21"/>
      <c r="C30" s="21"/>
      <c r="D30" s="19"/>
      <c r="E30" s="19"/>
      <c r="F30" s="19"/>
      <c r="G30" s="19"/>
      <c r="H30" s="14"/>
      <c r="I30" s="14"/>
      <c r="J30" s="14"/>
      <c r="K30" s="14"/>
      <c r="L30" s="14"/>
      <c r="M30" s="14"/>
      <c r="N30" s="14"/>
      <c r="O30" s="14"/>
      <c r="P30" s="14"/>
      <c r="Q30" s="14"/>
      <c r="R30" s="14"/>
      <c r="S30" s="14"/>
      <c r="T30" s="14"/>
      <c r="U30" s="14"/>
      <c r="V30" s="14"/>
      <c r="W30" s="14"/>
      <c r="X30" s="14"/>
      <c r="Y30" s="14"/>
      <c r="Z30" s="14"/>
      <c r="AA30" s="14"/>
      <c r="AB30" s="14"/>
      <c r="AC30" s="14"/>
      <c r="AD30" s="7"/>
      <c r="AE30" s="7"/>
      <c r="AF30" s="7"/>
      <c r="AG30" s="7"/>
      <c r="AH30" s="7"/>
      <c r="AI30" s="7"/>
      <c r="AJ30" s="7"/>
      <c r="AK30" s="7"/>
      <c r="AL30" s="7"/>
      <c r="AM30" s="7"/>
      <c r="AN30" s="7"/>
      <c r="AO30" s="7"/>
      <c r="AP30" s="7"/>
      <c r="AQ30" s="7"/>
      <c r="AR30" s="7"/>
      <c r="AS30" s="7"/>
      <c r="AT30" s="7"/>
      <c r="AU30" s="7"/>
      <c r="AV30" s="7"/>
      <c r="AW30" s="7"/>
      <c r="AX30" s="7"/>
    </row>
    <row r="32" spans="1:50" s="5" customFormat="1" ht="15.5" x14ac:dyDescent="0.35">
      <c r="A32" s="9" t="s">
        <v>0</v>
      </c>
      <c r="B32" s="12">
        <f>B87</f>
        <v>48.210565874018599</v>
      </c>
      <c r="C32" s="12">
        <f t="shared" ref="C32:AX32" si="0">C87</f>
        <v>66.636812284042264</v>
      </c>
      <c r="D32" s="12">
        <f t="shared" si="0"/>
        <v>0.42190531426059802</v>
      </c>
      <c r="E32" s="12">
        <f t="shared" si="0"/>
        <v>0.42190531426059802</v>
      </c>
      <c r="F32" s="12">
        <f t="shared" si="0"/>
        <v>0.42190531426059802</v>
      </c>
      <c r="G32" s="12">
        <f t="shared" si="0"/>
        <v>0.42190531426059802</v>
      </c>
      <c r="H32" s="12">
        <f t="shared" si="0"/>
        <v>0.42190531426059802</v>
      </c>
      <c r="I32" s="12">
        <f t="shared" si="0"/>
        <v>0.42190531426059802</v>
      </c>
      <c r="J32" s="12">
        <f t="shared" si="0"/>
        <v>0.42190531426059802</v>
      </c>
      <c r="K32" s="12">
        <f t="shared" si="0"/>
        <v>0.42190531426059802</v>
      </c>
      <c r="L32" s="12">
        <f t="shared" si="0"/>
        <v>0.42190531426059802</v>
      </c>
      <c r="M32" s="12">
        <f t="shared" si="0"/>
        <v>0.42190531426059802</v>
      </c>
      <c r="N32" s="12">
        <f t="shared" si="0"/>
        <v>0.42190531426059802</v>
      </c>
      <c r="O32" s="12">
        <f t="shared" si="0"/>
        <v>0.42190531426059802</v>
      </c>
      <c r="P32" s="12">
        <f t="shared" si="0"/>
        <v>0.42190531426059802</v>
      </c>
      <c r="Q32" s="12">
        <f t="shared" si="0"/>
        <v>0.42190531426059802</v>
      </c>
      <c r="R32" s="12">
        <f t="shared" si="0"/>
        <v>0.42190531426059802</v>
      </c>
      <c r="S32" s="12">
        <f t="shared" si="0"/>
        <v>0.42190531426059802</v>
      </c>
      <c r="T32" s="12">
        <f t="shared" si="0"/>
        <v>0.42190531426059802</v>
      </c>
      <c r="U32" s="12">
        <f t="shared" si="0"/>
        <v>0.42190531426059802</v>
      </c>
      <c r="V32" s="12">
        <f t="shared" si="0"/>
        <v>0.42190531426059802</v>
      </c>
      <c r="W32" s="12">
        <f t="shared" si="0"/>
        <v>0.42190531426059802</v>
      </c>
      <c r="X32" s="12">
        <f t="shared" si="0"/>
        <v>0.42190531426059802</v>
      </c>
      <c r="Y32" s="12">
        <f t="shared" si="0"/>
        <v>0.42190531426059802</v>
      </c>
      <c r="Z32" s="12">
        <f t="shared" si="0"/>
        <v>0.42190531426059802</v>
      </c>
      <c r="AA32" s="12">
        <f t="shared" si="0"/>
        <v>0.42190531426059802</v>
      </c>
      <c r="AB32" s="12">
        <f t="shared" si="0"/>
        <v>0.42190531426059802</v>
      </c>
      <c r="AC32" s="12">
        <f t="shared" si="0"/>
        <v>0.42190531426059802</v>
      </c>
      <c r="AD32" s="12">
        <f t="shared" si="0"/>
        <v>0.42190531426059802</v>
      </c>
      <c r="AE32" s="12">
        <f t="shared" si="0"/>
        <v>0.42190531426059802</v>
      </c>
      <c r="AF32" s="12">
        <f t="shared" si="0"/>
        <v>0.42190531426059802</v>
      </c>
      <c r="AG32" s="12">
        <f t="shared" si="0"/>
        <v>0.42190531426059802</v>
      </c>
      <c r="AH32" s="12">
        <f t="shared" si="0"/>
        <v>0.42190531426059802</v>
      </c>
      <c r="AI32" s="12">
        <f t="shared" si="0"/>
        <v>0.42190531426059802</v>
      </c>
      <c r="AJ32" s="12">
        <f t="shared" si="0"/>
        <v>0.42190531426059802</v>
      </c>
      <c r="AK32" s="12">
        <f t="shared" si="0"/>
        <v>0.42190531426059802</v>
      </c>
      <c r="AL32" s="12">
        <f t="shared" si="0"/>
        <v>0.42190531426059802</v>
      </c>
      <c r="AM32" s="12">
        <f t="shared" si="0"/>
        <v>0.42190531426059802</v>
      </c>
      <c r="AN32" s="12">
        <f t="shared" si="0"/>
        <v>0.42190531426059802</v>
      </c>
      <c r="AO32" s="12">
        <f t="shared" si="0"/>
        <v>0.42190531426059802</v>
      </c>
      <c r="AP32" s="12">
        <f t="shared" si="0"/>
        <v>0.42190531426059802</v>
      </c>
      <c r="AQ32" s="12">
        <f t="shared" si="0"/>
        <v>0.42190531426059802</v>
      </c>
      <c r="AR32" s="12">
        <f t="shared" si="0"/>
        <v>0.42190531426059802</v>
      </c>
      <c r="AS32" s="12">
        <f t="shared" si="0"/>
        <v>0.42190531426059802</v>
      </c>
      <c r="AT32" s="12">
        <f t="shared" si="0"/>
        <v>0.42190531426059802</v>
      </c>
      <c r="AU32" s="12">
        <f t="shared" si="0"/>
        <v>0.42190531426059802</v>
      </c>
      <c r="AV32" s="12">
        <f t="shared" si="0"/>
        <v>0.42190531426059802</v>
      </c>
      <c r="AW32" s="12">
        <f t="shared" si="0"/>
        <v>0.42190531426059802</v>
      </c>
      <c r="AX32" s="12">
        <f t="shared" si="0"/>
        <v>0.42190531426059802</v>
      </c>
    </row>
    <row r="34" spans="2:29" s="10" customFormat="1" x14ac:dyDescent="0.3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2:29" s="10" customFormat="1" x14ac:dyDescent="0.3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2:29" s="10" customFormat="1" x14ac:dyDescent="0.3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2:29" s="10" customFormat="1" x14ac:dyDescent="0.3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2:29" s="10" customFormat="1" x14ac:dyDescent="0.3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2:29" s="10" customFormat="1" x14ac:dyDescent="0.3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2:29" s="10" customFormat="1" x14ac:dyDescent="0.3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2:29" s="10" customFormat="1" x14ac:dyDescent="0.3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2:29" s="10" customFormat="1" x14ac:dyDescent="0.3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2:29" s="10" customFormat="1" x14ac:dyDescent="0.3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2:29" s="10" customFormat="1" x14ac:dyDescent="0.3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2:29" s="10" customFormat="1" x14ac:dyDescent="0.3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2:29" s="10" customFormat="1" x14ac:dyDescent="0.3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2:29" s="10" customFormat="1" x14ac:dyDescent="0.3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2:29" s="10" customFormat="1" x14ac:dyDescent="0.3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50" s="10" customFormat="1" x14ac:dyDescent="0.3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50" s="10" customFormat="1" x14ac:dyDescent="0.3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50" s="10" customFormat="1" x14ac:dyDescent="0.3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4" spans="1:50" x14ac:dyDescent="0.35">
      <c r="A54" s="1" t="s">
        <v>32</v>
      </c>
      <c r="B54" s="13">
        <f>IF(AND(B23&gt;=1,B23&lt;7,B14&lt;2.5,B21&gt;=2,B24&lt;4),0,IF(AND(B23&lt;10,B14&gt;=2.5,B17&gt;=0.5,B25&gt;=2),0,IF(AND(B23&lt;1,B14&lt;2.5,B24&lt;4),0.056,IF(AND(B23&gt;=1,B23&lt;7,B14&lt;2.5,B21&lt;2,B24&lt;4),0.244,IF(AND(B23&lt;10,B14&gt;=2.5,B21&lt;0.25,B17&gt;=0.5,B25&lt;2),0.267,IF(AND(B23&gt;=10,B23&lt;28,B21&gt;=0.75,B16&lt;0.5,B26&gt;=2,B19&gt;=3.5),0.287,IF(AND(B23&gt;=10,B23&lt;28,B16&gt;=13.5,B26&lt;2,B20&lt;0.25),0.29,IF(AND(B23&gt;=10,B23&lt;28,B14&gt;=6.5,B21&lt;13,B27&lt;1,B16&gt;=0.5,B26&gt;=2,B20&lt;0.5,B17&gt;=0.75),0.322,IF(AND(B23&gt;=10,B23&lt;28,B14&lt;1,B26&lt;2,B20&gt;=0.25),0.34,IF(AND(B23&lt;10,B14&gt;=2.5,B21&lt;0.25,B27&gt;=1,B17&lt;0.5),0.375,IF(AND(B23&lt;10,B14&lt;2.5,B16&gt;=0.75,B24&gt;=4),0.384,IF(AND(B23&gt;=10,B23&lt;28,B14&lt;2.5,B16&gt;=0.5,B26&gt;=2,B20&gt;=0.5,B22&lt;1.5),0.398,IF(AND(B23&gt;=10,B23&lt;28,B14&lt;19,B16&lt;13.5,B26&lt;2,B20&lt;0.25,B17&lt;0.5),0.411,IF(AND(B23&gt;=10,B23&lt;28,B14&lt;19,B16&lt;13.5,B26&lt;2,B20&lt;0.25,B17&gt;=2.5),0.412,IF(AND(B23&gt;=7,B23&lt;10,B14&lt;2.5,B24&lt;4),0.429,IF(AND(B23&lt;10,B14&gt;=2.5,B21&gt;=0.25,B17&gt;=0.5,B25&lt;2),0.464,IF(AND(B23&gt;=28,B23&lt;53,B14&lt;0.75,B21&lt;1.5,B27&gt;=1,B22&gt;=9),0.494,IF(AND(B23&lt;10,B14&gt;=2.5,B21&gt;=0.25,B27&gt;=1,B17&lt;0.5),0.526,IF(AND(B23&gt;=10,B23&lt;28,B21&gt;=0.75,B16&lt;0.5,B26&gt;=2,B19&lt;3.5),0.548,IF(AND(B23&gt;=10,B23&lt;28,B14&lt;19,B16&lt;13.5,B26&lt;2,B20&lt;0.25,B17&gt;=0.5,B17&lt;2.5),0.563,IF(AND(B23&lt;10,B14&lt;2.5,B16&lt;0.75,B24&gt;=4),0.584,IF(AND(B23&gt;=10,B23&lt;28,B14&lt;6.5,B21&lt;13,B27&lt;1,B16&gt;=0.5,B26&gt;=2,B20&lt;0.5,B17&gt;=0.75),0.59,IF(AND(B23&gt;=10,B23&lt;28,B14&gt;=19,B16&lt;13.5,B26&lt;2,B20&lt;0.25),0.591,IF(AND(B23&gt;=10,B23&lt;28,B14&gt;=1,B27&lt;7,B16&lt;0.5,B26&lt;2,B20&gt;=0.25),0.594,IF(AND(B23&lt;10,B14&gt;=2.5,B14&lt;6.5,B27&lt;1,B17&lt;0.5),0.611,IF(AND(B23&gt;=10,B23&lt;28,B14&gt;=14,B16&gt;=0.5,B26&gt;=2,B20&gt;=0.5,B22&lt;1.5),0.632,IF(AND(B23&gt;=10,B23&lt;28,B21&lt;13,B27&lt;1,B16&gt;=0.5,B26&gt;=2,B20&lt;0.5,B17&lt;0.75,B28&gt;=1),0.637,IF(AND(B23&gt;=10,B23&lt;28,B21&lt;13,B27&gt;=1,B16&gt;=0.5,B26&gt;=2,B20&lt;0.5,B24&lt;4),0.646,IF(AND(B23&gt;=28,B23&lt;53,B14&gt;=0.75,B21&lt;1.5,B27&gt;=1,B22&gt;=9),0.677,IF(AND(B23&gt;=28,B23&lt;53,B21&lt;1.5,B27&gt;=1,B24&gt;=3,B22&lt;9,B25&gt;=2),0.69,IF(AND(B23&gt;=10,B23&lt;28,B14&gt;=1,B27&lt;7,B16&gt;=0.5,B26&lt;2,B20&gt;=0.25),0.727,IF(AND(B23&gt;=10,B23&lt;28,B21&lt;0.75,B16&lt;0.5,B26&gt;=2),0.745,IF(AND(B23&lt;10,B14&gt;=6.5,B27&lt;1,B17&lt;0.5,B18&lt;0.25),0.749,IF(AND(B23&gt;=10,B23&lt;28,B21&lt;13,B27&lt;1,B16&gt;=0.5,B26&gt;=2,B20&lt;0.5,B17&lt;0.75,B28&lt;1),0.802,IF(AND(B23&gt;=28,B23&lt;53,B14&lt;30,B21&gt;=1.5,B27&gt;=1,B16&lt;5.5),0.802,IF(AND(B23&gt;=10,B23&lt;28,B14&gt;=2.5,B14&lt;14,B16&gt;=0.5,B26&gt;=2,B20&gt;=0.5,B22&lt;1.5),0.825,IF(AND(B23&gt;=28,B23&lt;53,B21&lt;1.5,B27&gt;=1,B24&gt;=3,B22&lt;9,B25&lt;2),0.832,IF(AND(B23&gt;=28,B23&lt;53,B21&gt;=10.5,B27&lt;1,B19&lt;4.5),0.844,IF(AND(B23&gt;=10,B23&lt;28,B21&lt;13,B27&gt;=1,B16&gt;=0.5,B26&gt;=2,B20&lt;0.5,B24&gt;=4),0.852,IF(AND(B23&gt;=10,B23&lt;28,B21&gt;=13,B16&gt;=0.5,B26&gt;=2,B20&lt;0.5),0.941,IF(AND(B23&gt;=10,B23&lt;28,B16&gt;=0.5,B26&gt;=2,B20&gt;=0.5,B22&gt;=1.5),0.947,IF(AND(B23&lt;10,B14&gt;=6.5,B27&lt;1,B17&lt;0.5,B18&gt;=0.25),0.964,IF(AND(B23&gt;=28,B23&lt;53,B21&lt;10.5,B27&lt;1,B20&gt;=6,B25&gt;=2,B19&lt;4.5),0.97,IF(AND(B23&gt;=28,B23&lt;53,B21&lt;1.5,B27&gt;=1,B24&lt;3,B22&lt;9),0.988,IF(AND(B23&gt;=53,B17&lt;0.75),1.03,IF(AND(B23&gt;=28,B23&lt;53,B21&lt;10.5,B27&lt;1,B17&lt;1,B25&lt;2,B19&lt;4.5),1.04,IF(AND(B23&gt;=28,B23&lt;53,B14&gt;=30,B21&gt;=1.5,B27&gt;=1,B16&lt;5.5),1.049,IF(AND(B23&gt;=28,B23&lt;53,B21&lt;10.5,B27&lt;1,B20&lt;6,B25&gt;=2,B19&lt;4.5),1.08,IF(AND(B23&gt;=10,B23&lt;28,B14&gt;=1,B27&gt;=7,B26&lt;2,B20&gt;=0.25),1.083,IF(AND(B23&gt;=28,B23&lt;53,B21&gt;=1.5,B27&gt;=1,B16&gt;=5.5),1.117,IF(AND(B23&gt;=28,B23&lt;53,B27&lt;1,B19&gt;=4.5),1.41,IF(AND(B23&gt;=53,B17&gt;=0.75),1.415,IF(AND(B23&gt;=28,B23&lt;53,B21&lt;10.5,B27&lt;1,B17&gt;=1,B25&lt;2,B19&lt;4.5),1.571,"")))))))))))))))))))))))))))))))))))))))))))))))))))))</f>
        <v>0.97</v>
      </c>
      <c r="C54" s="13">
        <f t="shared" ref="C54:AX54" si="1">IF(AND(C23&gt;=1,C23&lt;7,C14&lt;2.5,C21&gt;=2,C24&lt;4),0,IF(AND(C23&lt;10,C14&gt;=2.5,C17&gt;=0.5,C25&gt;=2),0,IF(AND(C23&lt;1,C14&lt;2.5,C24&lt;4),0.056,IF(AND(C23&gt;=1,C23&lt;7,C14&lt;2.5,C21&lt;2,C24&lt;4),0.244,IF(AND(C23&lt;10,C14&gt;=2.5,C21&lt;0.25,C17&gt;=0.5,C25&lt;2),0.267,IF(AND(C23&gt;=10,C23&lt;28,C21&gt;=0.75,C16&lt;0.5,C26&gt;=2,C19&gt;=3.5),0.287,IF(AND(C23&gt;=10,C23&lt;28,C16&gt;=13.5,C26&lt;2,C20&lt;0.25),0.29,IF(AND(C23&gt;=10,C23&lt;28,C14&gt;=6.5,C21&lt;13,C27&lt;1,C16&gt;=0.5,C26&gt;=2,C20&lt;0.5,C17&gt;=0.75),0.322,IF(AND(C23&gt;=10,C23&lt;28,C14&lt;1,C26&lt;2,C20&gt;=0.25),0.34,IF(AND(C23&lt;10,C14&gt;=2.5,C21&lt;0.25,C27&gt;=1,C17&lt;0.5),0.375,IF(AND(C23&lt;10,C14&lt;2.5,C16&gt;=0.75,C24&gt;=4),0.384,IF(AND(C23&gt;=10,C23&lt;28,C14&lt;2.5,C16&gt;=0.5,C26&gt;=2,C20&gt;=0.5,C22&lt;1.5),0.398,IF(AND(C23&gt;=10,C23&lt;28,C14&lt;19,C16&lt;13.5,C26&lt;2,C20&lt;0.25,C17&lt;0.5),0.411,IF(AND(C23&gt;=10,C23&lt;28,C14&lt;19,C16&lt;13.5,C26&lt;2,C20&lt;0.25,C17&gt;=2.5),0.412,IF(AND(C23&gt;=7,C23&lt;10,C14&lt;2.5,C24&lt;4),0.429,IF(AND(C23&lt;10,C14&gt;=2.5,C21&gt;=0.25,C17&gt;=0.5,C25&lt;2),0.464,IF(AND(C23&gt;=28,C23&lt;53,C14&lt;0.75,C21&lt;1.5,C27&gt;=1,C22&gt;=9),0.494,IF(AND(C23&lt;10,C14&gt;=2.5,C21&gt;=0.25,C27&gt;=1,C17&lt;0.5),0.526,IF(AND(C23&gt;=10,C23&lt;28,C21&gt;=0.75,C16&lt;0.5,C26&gt;=2,C19&lt;3.5),0.548,IF(AND(C23&gt;=10,C23&lt;28,C14&lt;19,C16&lt;13.5,C26&lt;2,C20&lt;0.25,C17&gt;=0.5,C17&lt;2.5),0.563,IF(AND(C23&lt;10,C14&lt;2.5,C16&lt;0.75,C24&gt;=4),0.584,IF(AND(C23&gt;=10,C23&lt;28,C14&lt;6.5,C21&lt;13,C27&lt;1,C16&gt;=0.5,C26&gt;=2,C20&lt;0.5,C17&gt;=0.75),0.59,IF(AND(C23&gt;=10,C23&lt;28,C14&gt;=19,C16&lt;13.5,C26&lt;2,C20&lt;0.25),0.591,IF(AND(C23&gt;=10,C23&lt;28,C14&gt;=1,C27&lt;7,C16&lt;0.5,C26&lt;2,C20&gt;=0.25),0.594,IF(AND(C23&lt;10,C14&gt;=2.5,C14&lt;6.5,C27&lt;1,C17&lt;0.5),0.611,IF(AND(C23&gt;=10,C23&lt;28,C14&gt;=14,C16&gt;=0.5,C26&gt;=2,C20&gt;=0.5,C22&lt;1.5),0.632,IF(AND(C23&gt;=10,C23&lt;28,C21&lt;13,C27&lt;1,C16&gt;=0.5,C26&gt;=2,C20&lt;0.5,C17&lt;0.75,C28&gt;=1),0.637,IF(AND(C23&gt;=10,C23&lt;28,C21&lt;13,C27&gt;=1,C16&gt;=0.5,C26&gt;=2,C20&lt;0.5,C24&lt;4),0.646,IF(AND(C23&gt;=28,C23&lt;53,C14&gt;=0.75,C21&lt;1.5,C27&gt;=1,C22&gt;=9),0.677,IF(AND(C23&gt;=28,C23&lt;53,C21&lt;1.5,C27&gt;=1,C24&gt;=3,C22&lt;9,C25&gt;=2),0.69,IF(AND(C23&gt;=10,C23&lt;28,C14&gt;=1,C27&lt;7,C16&gt;=0.5,C26&lt;2,C20&gt;=0.25),0.727,IF(AND(C23&gt;=10,C23&lt;28,C21&lt;0.75,C16&lt;0.5,C26&gt;=2),0.745,IF(AND(C23&lt;10,C14&gt;=6.5,C27&lt;1,C17&lt;0.5,C18&lt;0.25),0.749,IF(AND(C23&gt;=10,C23&lt;28,C21&lt;13,C27&lt;1,C16&gt;=0.5,C26&gt;=2,C20&lt;0.5,C17&lt;0.75,C28&lt;1),0.802,IF(AND(C23&gt;=28,C23&lt;53,C14&lt;30,C21&gt;=1.5,C27&gt;=1,C16&lt;5.5),0.802,IF(AND(C23&gt;=10,C23&lt;28,C14&gt;=2.5,C14&lt;14,C16&gt;=0.5,C26&gt;=2,C20&gt;=0.5,C22&lt;1.5),0.825,IF(AND(C23&gt;=28,C23&lt;53,C21&lt;1.5,C27&gt;=1,C24&gt;=3,C22&lt;9,C25&lt;2),0.832,IF(AND(C23&gt;=28,C23&lt;53,C21&gt;=10.5,C27&lt;1,C19&lt;4.5),0.844,IF(AND(C23&gt;=10,C23&lt;28,C21&lt;13,C27&gt;=1,C16&gt;=0.5,C26&gt;=2,C20&lt;0.5,C24&gt;=4),0.852,IF(AND(C23&gt;=10,C23&lt;28,C21&gt;=13,C16&gt;=0.5,C26&gt;=2,C20&lt;0.5),0.941,IF(AND(C23&gt;=10,C23&lt;28,C16&gt;=0.5,C26&gt;=2,C20&gt;=0.5,C22&gt;=1.5),0.947,IF(AND(C23&lt;10,C14&gt;=6.5,C27&lt;1,C17&lt;0.5,C18&gt;=0.25),0.964,IF(AND(C23&gt;=28,C23&lt;53,C21&lt;10.5,C27&lt;1,C20&gt;=6,C25&gt;=2,C19&lt;4.5),0.97,IF(AND(C23&gt;=28,C23&lt;53,C21&lt;1.5,C27&gt;=1,C24&lt;3,C22&lt;9),0.988,IF(AND(C23&gt;=53,C17&lt;0.75),1.03,IF(AND(C23&gt;=28,C23&lt;53,C21&lt;10.5,C27&lt;1,C17&lt;1,C25&lt;2,C19&lt;4.5),1.04,IF(AND(C23&gt;=28,C23&lt;53,C14&gt;=30,C21&gt;=1.5,C27&gt;=1,C16&lt;5.5),1.049,IF(AND(C23&gt;=28,C23&lt;53,C21&lt;10.5,C27&lt;1,C20&lt;6,C25&gt;=2,C19&lt;4.5),1.08,IF(AND(C23&gt;=10,C23&lt;28,C14&gt;=1,C27&gt;=7,C26&lt;2,C20&gt;=0.25),1.083,IF(AND(C23&gt;=28,C23&lt;53,C21&gt;=1.5,C27&gt;=1,C16&gt;=5.5),1.117,IF(AND(C23&gt;=28,C23&lt;53,C27&lt;1,C19&gt;=4.5),1.41,IF(AND(C23&gt;=53,C17&gt;=0.75),1.415,IF(AND(C23&gt;=28,C23&lt;53,C21&lt;10.5,C27&lt;1,C17&gt;=1,C25&lt;2,C19&lt;4.5),1.571,"")))))))))))))))))))))))))))))))))))))))))))))))))))))</f>
        <v>0.97</v>
      </c>
      <c r="D54" s="13">
        <f t="shared" si="1"/>
        <v>5.6000000000000001E-2</v>
      </c>
      <c r="E54" s="13">
        <f t="shared" si="1"/>
        <v>5.6000000000000001E-2</v>
      </c>
      <c r="F54" s="13">
        <f t="shared" si="1"/>
        <v>5.6000000000000001E-2</v>
      </c>
      <c r="G54" s="13">
        <f t="shared" si="1"/>
        <v>5.6000000000000001E-2</v>
      </c>
      <c r="H54" s="13">
        <f t="shared" si="1"/>
        <v>5.6000000000000001E-2</v>
      </c>
      <c r="I54" s="13">
        <f t="shared" si="1"/>
        <v>5.6000000000000001E-2</v>
      </c>
      <c r="J54" s="13">
        <f t="shared" si="1"/>
        <v>5.6000000000000001E-2</v>
      </c>
      <c r="K54" s="13">
        <f t="shared" si="1"/>
        <v>5.6000000000000001E-2</v>
      </c>
      <c r="L54" s="13">
        <f t="shared" si="1"/>
        <v>5.6000000000000001E-2</v>
      </c>
      <c r="M54" s="13">
        <f t="shared" si="1"/>
        <v>5.6000000000000001E-2</v>
      </c>
      <c r="N54" s="13">
        <f t="shared" si="1"/>
        <v>5.6000000000000001E-2</v>
      </c>
      <c r="O54" s="13">
        <f t="shared" si="1"/>
        <v>5.6000000000000001E-2</v>
      </c>
      <c r="P54" s="13">
        <f t="shared" si="1"/>
        <v>5.6000000000000001E-2</v>
      </c>
      <c r="Q54" s="13">
        <f t="shared" si="1"/>
        <v>5.6000000000000001E-2</v>
      </c>
      <c r="R54" s="13">
        <f t="shared" si="1"/>
        <v>5.6000000000000001E-2</v>
      </c>
      <c r="S54" s="13">
        <f t="shared" si="1"/>
        <v>5.6000000000000001E-2</v>
      </c>
      <c r="T54" s="13">
        <f t="shared" si="1"/>
        <v>5.6000000000000001E-2</v>
      </c>
      <c r="U54" s="13">
        <f t="shared" si="1"/>
        <v>5.6000000000000001E-2</v>
      </c>
      <c r="V54" s="13">
        <f t="shared" si="1"/>
        <v>5.6000000000000001E-2</v>
      </c>
      <c r="W54" s="13">
        <f t="shared" si="1"/>
        <v>5.6000000000000001E-2</v>
      </c>
      <c r="X54" s="13">
        <f t="shared" si="1"/>
        <v>5.6000000000000001E-2</v>
      </c>
      <c r="Y54" s="13">
        <f t="shared" si="1"/>
        <v>5.6000000000000001E-2</v>
      </c>
      <c r="Z54" s="13">
        <f t="shared" si="1"/>
        <v>5.6000000000000001E-2</v>
      </c>
      <c r="AA54" s="13">
        <f t="shared" si="1"/>
        <v>5.6000000000000001E-2</v>
      </c>
      <c r="AB54" s="13">
        <f t="shared" si="1"/>
        <v>5.6000000000000001E-2</v>
      </c>
      <c r="AC54" s="13">
        <f t="shared" si="1"/>
        <v>5.6000000000000001E-2</v>
      </c>
      <c r="AD54" s="13">
        <f t="shared" si="1"/>
        <v>5.6000000000000001E-2</v>
      </c>
      <c r="AE54" s="13">
        <f t="shared" si="1"/>
        <v>5.6000000000000001E-2</v>
      </c>
      <c r="AF54" s="13">
        <f t="shared" si="1"/>
        <v>5.6000000000000001E-2</v>
      </c>
      <c r="AG54" s="13">
        <f t="shared" si="1"/>
        <v>5.6000000000000001E-2</v>
      </c>
      <c r="AH54" s="13">
        <f t="shared" si="1"/>
        <v>5.6000000000000001E-2</v>
      </c>
      <c r="AI54" s="13">
        <f t="shared" si="1"/>
        <v>5.6000000000000001E-2</v>
      </c>
      <c r="AJ54" s="13">
        <f t="shared" si="1"/>
        <v>5.6000000000000001E-2</v>
      </c>
      <c r="AK54" s="13">
        <f t="shared" si="1"/>
        <v>5.6000000000000001E-2</v>
      </c>
      <c r="AL54" s="13">
        <f t="shared" si="1"/>
        <v>5.6000000000000001E-2</v>
      </c>
      <c r="AM54" s="13">
        <f t="shared" si="1"/>
        <v>5.6000000000000001E-2</v>
      </c>
      <c r="AN54" s="13">
        <f t="shared" si="1"/>
        <v>5.6000000000000001E-2</v>
      </c>
      <c r="AO54" s="13">
        <f t="shared" si="1"/>
        <v>5.6000000000000001E-2</v>
      </c>
      <c r="AP54" s="13">
        <f t="shared" si="1"/>
        <v>5.6000000000000001E-2</v>
      </c>
      <c r="AQ54" s="13">
        <f t="shared" si="1"/>
        <v>5.6000000000000001E-2</v>
      </c>
      <c r="AR54" s="13">
        <f t="shared" si="1"/>
        <v>5.6000000000000001E-2</v>
      </c>
      <c r="AS54" s="13">
        <f t="shared" si="1"/>
        <v>5.6000000000000001E-2</v>
      </c>
      <c r="AT54" s="13">
        <f t="shared" si="1"/>
        <v>5.6000000000000001E-2</v>
      </c>
      <c r="AU54" s="13">
        <f t="shared" si="1"/>
        <v>5.6000000000000001E-2</v>
      </c>
      <c r="AV54" s="13">
        <f t="shared" si="1"/>
        <v>5.6000000000000001E-2</v>
      </c>
      <c r="AW54" s="13">
        <f t="shared" si="1"/>
        <v>5.6000000000000001E-2</v>
      </c>
      <c r="AX54" s="13">
        <f t="shared" si="1"/>
        <v>5.6000000000000001E-2</v>
      </c>
    </row>
    <row r="55" spans="1:50" x14ac:dyDescent="0.35">
      <c r="A55" s="1" t="s">
        <v>33</v>
      </c>
      <c r="B55" s="13">
        <f>IF(AND(B23&lt;1,B14&lt;4.5),0,IF(AND(B23&gt;=1,B23&lt;6,B20&lt;0.25,B14&lt;4.5,B17&lt;0.75,B24&gt;=2),0.19,IF(AND(B23&lt;3,B14&gt;=4.5,B16&gt;=1),0.19,IF(AND(B23&gt;=6,B23&lt;33,B20&gt;=0.25,B26&lt;1,B14&lt;19,B18&lt;0.5),0.32,IF(AND(B23&gt;=6,B23&lt;33,B26&lt;1,B14&gt;=23.5),0.32,IF(AND(B23&gt;=1,B23&lt;6,B20&lt;0.25,B14&lt;4.5,B17&lt;0.75,B24&lt;2),0.34,IF(AND(B23&gt;=1,B23&lt;6,B20&gt;=0.25,B14&gt;=0.75,B14&lt;4.5),0.39,IF(AND(B23&gt;=1,B23&lt;6,B20&lt;0.25,B14&lt;4.5,B17&gt;=0.75),0.39,IF(AND(B23&gt;=6,B23&lt;33,B26&gt;=1,B26&lt;3,B21&gt;=0.75,B28&gt;=2.5,B14&lt;9.5,B17&gt;=0.25),0.41,IF(AND(B23&gt;=6,B23&lt;33,B26&gt;=1,B26&lt;3,B28&gt;=2.5,B16&lt;12,B17&lt;0.25),0.42,IF(AND(B23&gt;=3,B23&lt;6,B14&gt;=4.5,B16&gt;=1),0.43,IF(AND(B23&gt;=6,B23&lt;33,B20&lt;0.75,B26&gt;=1,B21&lt;5.5,B28&lt;2.5,B16&gt;=6.5),0.45,IF(AND(B23&gt;=6,B23&lt;33,B20&lt;0.25,B26&lt;1,B14&lt;19,B25&lt;1,B18&lt;0.5),0.47,IF(AND(B23&gt;=3,B23&lt;6,B14&gt;=4.5,B16&lt;1),0.49,IF(AND(B23&gt;=6,B23&lt;33,B20&lt;0.75,B26&gt;=1,B21&lt;5.5,B28&lt;2.5,B16&lt;6.5,B22&lt;0.75,B19&gt;=0.25),0.53,IF(AND(B23&gt;=6,B23&lt;13,B26&gt;=1,B21&gt;=5.5,B28&lt;2.5),0.54,IF(AND(B23&gt;=6,B23&lt;33,B26&gt;=1,B26&lt;3,B21&gt;=0.75,B28&gt;=2.5,B14&gt;=9.5,B14&lt;12,B17&gt;=0.25),0.57,IF(AND(B23&gt;=6,B23&lt;9,B20&gt;=0.75,B26&gt;=1,B21&lt;5.5,B28&lt;1.5,B22&lt;3),0.59,IF(AND(B23&gt;=6,B23&lt;33,B26&gt;=1,B26&lt;3,B28&gt;=2.5,B16&gt;=12,B17&lt;0.25),0.61,IF(AND(B23&gt;=6,B23&lt;33,B26&gt;=3,B21&gt;=5.5,B28&gt;=2.5),0.63,IF(AND(B23&gt;=33,B23&lt;53,B20&gt;=17.5,B18&gt;=0.5),0.65,IF(AND(B23&gt;=9,B23&lt;33,B20&gt;=0.75,B26&gt;=1,B21&lt;5.5,B28&gt;=0.5,B28&lt;1.5,B22&lt;3),0.67,IF(AND(B23&gt;=6,B23&lt;33,B20&lt;0.75,B26&gt;=1,B21&lt;5.5,B28&lt;2.5,B16&lt;6.5,B22&gt;=0.75,B19&gt;=0.25),0.68,IF(AND(B23&gt;=1,B23&lt;6,B20&gt;=0.25,B14&lt;0.75),0.68,IF(AND(B23&gt;=6,B23&lt;33,B20&lt;0.25,B26&lt;1,B14&lt;19,B25&gt;=1,B18&lt;0.5),0.68,IF(AND(B23&gt;=6,B23&lt;33,B26&lt;1,B14&lt;19,B18&gt;=0.5),0.71,IF(AND(B23&gt;=6,B23&lt;33,B26&gt;=1,B26&lt;3,B21&lt;0.75,B28&gt;=2.5,B17&gt;=0.25),0.72,IF(AND(B23&gt;=6,B23&lt;33,B26&lt;1,B14&gt;=19,B14&lt;23.5),0.72,IF(AND(B23&gt;=6,B23&lt;33,B20&lt;1.5,B26&gt;=3,B21&lt;5.5,B28&gt;=2.5),0.74,IF(AND(B23&gt;=9,B23&lt;33,B20&gt;=0.75,B26&gt;=1,B21&lt;5.5,B28&lt;0.5,B22&lt;3),0.76,IF(AND(B23&lt;3,B14&gt;=4.5,B16&lt;1),0.77,IF(AND(B23&gt;=6,B23&lt;33,B20&gt;=0.75,B26&gt;=1,B21&lt;1.5,B28&lt;1.5,B22&gt;=3),0.78,IF(AND(B23&gt;=33,B23&lt;53,B20&lt;3.5,B25&lt;8,B27&gt;=4),0.79,IF(AND(B23&gt;=33,B23&lt;53,B20&gt;=3.5,B20&lt;7,B25&lt;8),0.79,IF(AND(B23&gt;=6,B23&lt;33,B26&gt;=1,B26&lt;3,B21&gt;=0.75,B28&gt;=2.5,B14&gt;=12,B17&gt;=0.25),0.84,IF(AND(B23&gt;=13,B23&lt;33,B26&gt;=1,B21&gt;=5.5,B28&lt;2.5,B16&gt;=3.5,B27&gt;=1),0.85,IF(AND(B23&gt;=33,B23&lt;53,B20&gt;=17.5,B18&lt;0.5),0.86,IF(AND(B23&gt;=6,B23&lt;33,B20&gt;=0.75,B26&gt;=1,B21&lt;5.5,B28&gt;=1.5,B28&lt;2.5,B19&gt;=3),0.86,IF(AND(B23&gt;=53,B18&gt;=0.25),0.89,IF(AND(B23&gt;=6,B23&lt;33,B20&lt;0.75,B26&gt;=1,B21&lt;5.5,B28&lt;2.5,B16&lt;6.5,B19&lt;0.25),0.9,IF(AND(B23&gt;=6,B23&lt;33,B20&gt;=0.75,B26&gt;=1,B21&gt;=1.5,B21&lt;5.5,B28&lt;1.5,B22&gt;=3),0.94,IF(AND(B23&gt;=33,B23&lt;53,B20&lt;3.5,B25&lt;8,B19&lt;0.75,B27&lt;4),0.95,IF(AND(B23&gt;=6,B23&lt;33,B20&gt;=1.5,B26&gt;=3,B21&lt;5.5,B28&gt;=2.5),0.99,IF(AND(B23&gt;=33,B23&lt;53,B20&gt;=7,B20&lt;17.5,B17&lt;0.5,B25&lt;8),0.99,IF(AND(B23&gt;=13,B23&lt;33,B26&gt;=1,B21&gt;=5.5,B28&lt;2.5,B27&lt;1),1.02,IF(AND(B23&gt;=13,B23&lt;33,B26&gt;=1,B21&gt;=5.5,B28&lt;2.5,B16&lt;3.5,B27&gt;=1),1.05,IF(AND(B23&gt;=33,B23&lt;53,B20&lt;3.5,B25&lt;8,B19&gt;=0.75,B27&lt;4),1.09,IF(AND(B23&gt;=6,B23&lt;33,B20&gt;=0.75,B26&gt;=1,B21&lt;5.5,B28&gt;=1.5,B28&lt;2.5,B19&lt;3),1.09,IF(AND(B23&gt;=53,B21&gt;=3,B18&lt;0.25),1.33,IF(AND(B23&gt;=33,B23&lt;53,B20&lt;17.5,B25&gt;=8),1.35,IF(AND(B23&gt;=33,B23&lt;53,B20&gt;=7,B20&lt;17.5,B17&gt;=0.5,B25&lt;8),1.37,IF(AND(B23&gt;=53,B21&lt;3,B18&lt;0.25),1.57,""))))))))))))))))))))))))))))))))))))))))))))))))))))</f>
        <v>0.86</v>
      </c>
      <c r="C55" s="13">
        <f t="shared" ref="C55:AX55" si="2">IF(AND(C23&lt;1,C14&lt;4.5),0,IF(AND(C23&gt;=1,C23&lt;6,C20&lt;0.25,C14&lt;4.5,C17&lt;0.75,C24&gt;=2),0.19,IF(AND(C23&lt;3,C14&gt;=4.5,C16&gt;=1),0.19,IF(AND(C23&gt;=6,C23&lt;33,C20&gt;=0.25,C26&lt;1,C14&lt;19,C18&lt;0.5),0.32,IF(AND(C23&gt;=6,C23&lt;33,C26&lt;1,C14&gt;=23.5),0.32,IF(AND(C23&gt;=1,C23&lt;6,C20&lt;0.25,C14&lt;4.5,C17&lt;0.75,C24&lt;2),0.34,IF(AND(C23&gt;=1,C23&lt;6,C20&gt;=0.25,C14&gt;=0.75,C14&lt;4.5),0.39,IF(AND(C23&gt;=1,C23&lt;6,C20&lt;0.25,C14&lt;4.5,C17&gt;=0.75),0.39,IF(AND(C23&gt;=6,C23&lt;33,C26&gt;=1,C26&lt;3,C21&gt;=0.75,C28&gt;=2.5,C14&lt;9.5,C17&gt;=0.25),0.41,IF(AND(C23&gt;=6,C23&lt;33,C26&gt;=1,C26&lt;3,C28&gt;=2.5,C16&lt;12,C17&lt;0.25),0.42,IF(AND(C23&gt;=3,C23&lt;6,C14&gt;=4.5,C16&gt;=1),0.43,IF(AND(C23&gt;=6,C23&lt;33,C20&lt;0.75,C26&gt;=1,C21&lt;5.5,C28&lt;2.5,C16&gt;=6.5),0.45,IF(AND(C23&gt;=6,C23&lt;33,C20&lt;0.25,C26&lt;1,C14&lt;19,C25&lt;1,C18&lt;0.5),0.47,IF(AND(C23&gt;=3,C23&lt;6,C14&gt;=4.5,C16&lt;1),0.49,IF(AND(C23&gt;=6,C23&lt;33,C20&lt;0.75,C26&gt;=1,C21&lt;5.5,C28&lt;2.5,C16&lt;6.5,C22&lt;0.75,C19&gt;=0.25),0.53,IF(AND(C23&gt;=6,C23&lt;13,C26&gt;=1,C21&gt;=5.5,C28&lt;2.5),0.54,IF(AND(C23&gt;=6,C23&lt;33,C26&gt;=1,C26&lt;3,C21&gt;=0.75,C28&gt;=2.5,C14&gt;=9.5,C14&lt;12,C17&gt;=0.25),0.57,IF(AND(C23&gt;=6,C23&lt;9,C20&gt;=0.75,C26&gt;=1,C21&lt;5.5,C28&lt;1.5,C22&lt;3),0.59,IF(AND(C23&gt;=6,C23&lt;33,C26&gt;=1,C26&lt;3,C28&gt;=2.5,C16&gt;=12,C17&lt;0.25),0.61,IF(AND(C23&gt;=6,C23&lt;33,C26&gt;=3,C21&gt;=5.5,C28&gt;=2.5),0.63,IF(AND(C23&gt;=33,C23&lt;53,C20&gt;=17.5,C18&gt;=0.5),0.65,IF(AND(C23&gt;=9,C23&lt;33,C20&gt;=0.75,C26&gt;=1,C21&lt;5.5,C28&gt;=0.5,C28&lt;1.5,C22&lt;3),0.67,IF(AND(C23&gt;=6,C23&lt;33,C20&lt;0.75,C26&gt;=1,C21&lt;5.5,C28&lt;2.5,C16&lt;6.5,C22&gt;=0.75,C19&gt;=0.25),0.68,IF(AND(C23&gt;=1,C23&lt;6,C20&gt;=0.25,C14&lt;0.75),0.68,IF(AND(C23&gt;=6,C23&lt;33,C20&lt;0.25,C26&lt;1,C14&lt;19,C25&gt;=1,C18&lt;0.5),0.68,IF(AND(C23&gt;=6,C23&lt;33,C26&lt;1,C14&lt;19,C18&gt;=0.5),0.71,IF(AND(C23&gt;=6,C23&lt;33,C26&gt;=1,C26&lt;3,C21&lt;0.75,C28&gt;=2.5,C17&gt;=0.25),0.72,IF(AND(C23&gt;=6,C23&lt;33,C26&lt;1,C14&gt;=19,C14&lt;23.5),0.72,IF(AND(C23&gt;=6,C23&lt;33,C20&lt;1.5,C26&gt;=3,C21&lt;5.5,C28&gt;=2.5),0.74,IF(AND(C23&gt;=9,C23&lt;33,C20&gt;=0.75,C26&gt;=1,C21&lt;5.5,C28&lt;0.5,C22&lt;3),0.76,IF(AND(C23&lt;3,C14&gt;=4.5,C16&lt;1),0.77,IF(AND(C23&gt;=6,C23&lt;33,C20&gt;=0.75,C26&gt;=1,C21&lt;1.5,C28&lt;1.5,C22&gt;=3),0.78,IF(AND(C23&gt;=33,C23&lt;53,C20&lt;3.5,C25&lt;8,C27&gt;=4),0.79,IF(AND(C23&gt;=33,C23&lt;53,C20&gt;=3.5,C20&lt;7,C25&lt;8),0.79,IF(AND(C23&gt;=6,C23&lt;33,C26&gt;=1,C26&lt;3,C21&gt;=0.75,C28&gt;=2.5,C14&gt;=12,C17&gt;=0.25),0.84,IF(AND(C23&gt;=13,C23&lt;33,C26&gt;=1,C21&gt;=5.5,C28&lt;2.5,C16&gt;=3.5,C27&gt;=1),0.85,IF(AND(C23&gt;=33,C23&lt;53,C20&gt;=17.5,C18&lt;0.5),0.86,IF(AND(C23&gt;=6,C23&lt;33,C20&gt;=0.75,C26&gt;=1,C21&lt;5.5,C28&gt;=1.5,C28&lt;2.5,C19&gt;=3),0.86,IF(AND(C23&gt;=53,C18&gt;=0.25),0.89,IF(AND(C23&gt;=6,C23&lt;33,C20&lt;0.75,C26&gt;=1,C21&lt;5.5,C28&lt;2.5,C16&lt;6.5,C19&lt;0.25),0.9,IF(AND(C23&gt;=6,C23&lt;33,C20&gt;=0.75,C26&gt;=1,C21&gt;=1.5,C21&lt;5.5,C28&lt;1.5,C22&gt;=3),0.94,IF(AND(C23&gt;=33,C23&lt;53,C20&lt;3.5,C25&lt;8,C19&lt;0.75,C27&lt;4),0.95,IF(AND(C23&gt;=6,C23&lt;33,C20&gt;=1.5,C26&gt;=3,C21&lt;5.5,C28&gt;=2.5),0.99,IF(AND(C23&gt;=33,C23&lt;53,C20&gt;=7,C20&lt;17.5,C17&lt;0.5,C25&lt;8),0.99,IF(AND(C23&gt;=13,C23&lt;33,C26&gt;=1,C21&gt;=5.5,C28&lt;2.5,C27&lt;1),1.02,IF(AND(C23&gt;=13,C23&lt;33,C26&gt;=1,C21&gt;=5.5,C28&lt;2.5,C16&lt;3.5,C27&gt;=1),1.05,IF(AND(C23&gt;=33,C23&lt;53,C20&lt;3.5,C25&lt;8,C19&gt;=0.75,C27&lt;4),1.09,IF(AND(C23&gt;=6,C23&lt;33,C20&gt;=0.75,C26&gt;=1,C21&lt;5.5,C28&gt;=1.5,C28&lt;2.5,C19&lt;3),1.09,IF(AND(C23&gt;=53,C21&gt;=3,C18&lt;0.25),1.33,IF(AND(C23&gt;=33,C23&lt;53,C20&lt;17.5,C25&gt;=8),1.35,IF(AND(C23&gt;=33,C23&lt;53,C20&gt;=7,C20&lt;17.5,C17&gt;=0.5,C25&lt;8),1.37,IF(AND(C23&gt;=53,C21&lt;3,C18&lt;0.25),1.57,""))))))))))))))))))))))))))))))))))))))))))))))))))))</f>
        <v>0.78</v>
      </c>
      <c r="D55" s="13">
        <f t="shared" si="2"/>
        <v>0</v>
      </c>
      <c r="E55" s="13">
        <f t="shared" si="2"/>
        <v>0</v>
      </c>
      <c r="F55" s="13">
        <f t="shared" si="2"/>
        <v>0</v>
      </c>
      <c r="G55" s="13">
        <f t="shared" si="2"/>
        <v>0</v>
      </c>
      <c r="H55" s="13">
        <f t="shared" si="2"/>
        <v>0</v>
      </c>
      <c r="I55" s="13">
        <f t="shared" si="2"/>
        <v>0</v>
      </c>
      <c r="J55" s="13">
        <f t="shared" si="2"/>
        <v>0</v>
      </c>
      <c r="K55" s="13">
        <f t="shared" si="2"/>
        <v>0</v>
      </c>
      <c r="L55" s="13">
        <f t="shared" si="2"/>
        <v>0</v>
      </c>
      <c r="M55" s="13">
        <f t="shared" si="2"/>
        <v>0</v>
      </c>
      <c r="N55" s="13">
        <f t="shared" si="2"/>
        <v>0</v>
      </c>
      <c r="O55" s="13">
        <f t="shared" si="2"/>
        <v>0</v>
      </c>
      <c r="P55" s="13">
        <f t="shared" si="2"/>
        <v>0</v>
      </c>
      <c r="Q55" s="13">
        <f t="shared" si="2"/>
        <v>0</v>
      </c>
      <c r="R55" s="13">
        <f t="shared" si="2"/>
        <v>0</v>
      </c>
      <c r="S55" s="13">
        <f t="shared" si="2"/>
        <v>0</v>
      </c>
      <c r="T55" s="13">
        <f t="shared" si="2"/>
        <v>0</v>
      </c>
      <c r="U55" s="13">
        <f t="shared" si="2"/>
        <v>0</v>
      </c>
      <c r="V55" s="13">
        <f t="shared" si="2"/>
        <v>0</v>
      </c>
      <c r="W55" s="13">
        <f t="shared" si="2"/>
        <v>0</v>
      </c>
      <c r="X55" s="13">
        <f t="shared" si="2"/>
        <v>0</v>
      </c>
      <c r="Y55" s="13">
        <f t="shared" si="2"/>
        <v>0</v>
      </c>
      <c r="Z55" s="13">
        <f t="shared" si="2"/>
        <v>0</v>
      </c>
      <c r="AA55" s="13">
        <f t="shared" si="2"/>
        <v>0</v>
      </c>
      <c r="AB55" s="13">
        <f t="shared" si="2"/>
        <v>0</v>
      </c>
      <c r="AC55" s="13">
        <f t="shared" si="2"/>
        <v>0</v>
      </c>
      <c r="AD55" s="13">
        <f t="shared" si="2"/>
        <v>0</v>
      </c>
      <c r="AE55" s="13">
        <f t="shared" si="2"/>
        <v>0</v>
      </c>
      <c r="AF55" s="13">
        <f t="shared" si="2"/>
        <v>0</v>
      </c>
      <c r="AG55" s="13">
        <f t="shared" si="2"/>
        <v>0</v>
      </c>
      <c r="AH55" s="13">
        <f t="shared" si="2"/>
        <v>0</v>
      </c>
      <c r="AI55" s="13">
        <f t="shared" si="2"/>
        <v>0</v>
      </c>
      <c r="AJ55" s="13">
        <f t="shared" si="2"/>
        <v>0</v>
      </c>
      <c r="AK55" s="13">
        <f t="shared" si="2"/>
        <v>0</v>
      </c>
      <c r="AL55" s="13">
        <f t="shared" si="2"/>
        <v>0</v>
      </c>
      <c r="AM55" s="13">
        <f t="shared" si="2"/>
        <v>0</v>
      </c>
      <c r="AN55" s="13">
        <f t="shared" si="2"/>
        <v>0</v>
      </c>
      <c r="AO55" s="13">
        <f t="shared" si="2"/>
        <v>0</v>
      </c>
      <c r="AP55" s="13">
        <f t="shared" si="2"/>
        <v>0</v>
      </c>
      <c r="AQ55" s="13">
        <f t="shared" si="2"/>
        <v>0</v>
      </c>
      <c r="AR55" s="13">
        <f t="shared" si="2"/>
        <v>0</v>
      </c>
      <c r="AS55" s="13">
        <f t="shared" si="2"/>
        <v>0</v>
      </c>
      <c r="AT55" s="13">
        <f t="shared" si="2"/>
        <v>0</v>
      </c>
      <c r="AU55" s="13">
        <f t="shared" si="2"/>
        <v>0</v>
      </c>
      <c r="AV55" s="13">
        <f t="shared" si="2"/>
        <v>0</v>
      </c>
      <c r="AW55" s="13">
        <f t="shared" si="2"/>
        <v>0</v>
      </c>
      <c r="AX55" s="13">
        <f t="shared" si="2"/>
        <v>0</v>
      </c>
    </row>
    <row r="56" spans="1:50" x14ac:dyDescent="0.35">
      <c r="A56" s="1" t="s">
        <v>34</v>
      </c>
      <c r="B56" s="13">
        <f>IF(AND(B23&lt;4,B14&lt;6.5,B24&lt;3,B27&lt;3),0.061,IF(AND(B23&gt;=10,B23&lt;28,B14&gt;=23.5,B26&lt;1),0.215,IF(AND(B23&lt;4,B14&lt;6.5,B24&gt;=3,B27&lt;3),0.227,IF(AND(B23&gt;=6,B23&lt;10,B14&lt;0.5,B24&lt;9,B21&gt;=0.25),0.236,IF(AND(B23&gt;=4,B23&lt;6,B14&lt;6.5,B24&lt;9,B21&gt;=0.25,B25&lt;1),0.259,IF(AND(B23&lt;10,B14&gt;=7.5,B16&gt;=6.5),0.272,IF(AND(B23&gt;=10,B23&lt;28,B14&lt;23.5,B27&gt;=5,B26&lt;1),0.287,IF(AND(B23&lt;4,B14&lt;6.5,B16&lt;0.5,B27&gt;=3),0.29,IF(AND(B23&gt;=10,B23&lt;28,B14&lt;3.5,B24&gt;=3,B27&lt;1,B26&gt;=1),0.344,IF(AND(B23&gt;=4,B23&lt;6,B14&lt;6.5,B24&lt;9,B21&gt;=0.25,B25&gt;=1),0.387,IF(AND(B23&lt;10,B14&gt;=6.5,B16&lt;6.5,B27&gt;=4),0.398,IF(AND(B23&gt;=6,B23&lt;10,B14&gt;=0.5,B14&lt;6.5,B24&lt;9,B21&gt;=0.25,B19&lt;0.5),0.426,IF(AND(B23&gt;=4,B23&lt;10,B14&gt;=3.5,B14&lt;6.5,B24&gt;=9),0.464,IF(AND(B23&gt;=8,B23&lt;10,B14&gt;=6.5,B16&lt;6.5,B27&lt;4),0.464,IF(AND(B23&gt;=10,B23&lt;23,B14&gt;=3.5,B24&gt;=3,B26&gt;=1,B21&lt;1.5,B17&lt;1.5),0.504,IF(AND(B23&gt;=4,B23&lt;10,B14&lt;6.5,B24&lt;9,B21&lt;0.25),0.518,IF(AND(B23&lt;4,B14&lt;6.5,B16&gt;=0.5,B27&gt;=3),0.52,IF(AND(B23&lt;10,B14&gt;=6.5,B14&lt;7.5,B16&gt;=6.5),0.522,IF(AND(B23&gt;=10,B23&lt;28,B14&lt;18.5,B27&lt;5,B26&lt;1),0.534,IF(AND(B23&gt;=6,B23&lt;10,B14&gt;=0.5,B14&lt;6.5,B24&lt;9,B21&gt;=0.25,B19&gt;=0.5),0.56,IF(AND(B23&gt;=28,B23&lt;53,B14&lt;0.75,B16&lt;4.5,B19&lt;4),0.574,IF(AND(B23&gt;=10,B23&lt;23,B14&gt;=3.5,B24&gt;=3,B27&lt;4,B26&gt;=1,B21&gt;=1.5,B20&gt;=1.5),0.58,IF(AND(B23&gt;=10,B23&lt;20,B24&lt;3,B26&gt;=1,B20&lt;0.75,B22&lt;3),0.587,IF(AND(B23&gt;=10,B23&lt;23,B14&gt;=3.5,B24&gt;=3,B27&gt;=4,B26&gt;=1,B21&gt;=1.5),0.602,IF(AND(B23&gt;=10,B23&lt;28,B14&gt;=18.5,B14&lt;23.5,B27&lt;5,B26&lt;1),0.638,IF(AND(B23&gt;=28,B23&lt;53,B14&gt;=0.75,B16&gt;=0.5,B16&lt;4.5,B27&gt;=2,B19&lt;4),0.654,IF(AND(B23&gt;=4,B23&lt;10,B14&lt;3.5,B24&gt;=9),0.701,IF(AND(B23&gt;=10,B23&lt;23,B14&gt;=3.5,B24&gt;=3,B24&lt;6,B27&lt;4,B26&gt;=1,B21&gt;=1.5,B20&lt;1.5),0.73,IF(AND(B23&gt;=10,B23&lt;28,B24&lt;3,B26&gt;=1,B22&gt;=11),0.731,IF(AND(B23&gt;=28,B23&lt;33,B14&gt;=0.75,B16&lt;4.5,B27&lt;2,B19&lt;4,B17&gt;=0.5),0.751,IF(AND(B23&gt;=10,B23&lt;20,B24&lt;3,B26&gt;=1,B20&gt;=0.75,B22&lt;3),0.769,IF(AND(B23&lt;8,B14&gt;=6.5,B16&lt;3,B27&lt;4),0.782,IF(AND(B23&gt;=28,B23&lt;53,B14&gt;=0.75,B16&lt;0.5,B27&gt;=2,B19&lt;4),0.844,IF(AND(B23&gt;=10,B23&lt;28,B14&lt;3.5,B24&gt;=3,B27&gt;=1,B26&gt;=1),0.849,IF(AND(B23&gt;=28,B23&lt;53,B16&gt;=4.5,B26&gt;=5,B20&lt;13.5,B22&lt;9,B25&lt;10,B17&lt;4),0.874,IF(AND(B23&gt;=10,B23&lt;23,B14&gt;=3.5,B24&gt;=6,B27&lt;4,B26&gt;=1,B21&gt;=1.5,B20&lt;1.5),0.882,IF(AND(B23&gt;=23,B23&lt;28,B14&gt;=3.5,B24&gt;=3,B26&gt;=1),0.889,IF(AND(B23&gt;=20,B23&lt;28,B24&lt;3,B26&gt;=1,B22&lt;3),0.906,IF(AND(B23&gt;=28,B23&lt;33,B14&gt;=0.75,B16&lt;4.5,B27&lt;2,B19&lt;4,B17&lt;0.5),0.918,IF(AND(B23&gt;=10,B23&lt;28,B24&lt;3,B26&gt;=1,B22&gt;=3,B22&lt;11),0.924,IF(AND(B23&lt;8,B14&gt;=6.5,B16&gt;=3,B16&lt;6.5,B27&lt;4),0.964,IF(AND(B23&gt;=28,B23&lt;53,B16&gt;=4.5,B26&lt;5,B20&lt;13.5,B22&lt;9,B25&lt;4,B17&lt;4),0.979,IF(AND(B23&gt;=33,B23&lt;53,B14&gt;=0.75,B16&lt;4.5,B27&lt;2,B21&gt;=0.5,B19&lt;4),1.053,IF(AND(B23&gt;=28,B23&lt;53,B16&gt;=4.5,B20&lt;13.5,B25&lt;10,B17&gt;=4),1.08,IF(AND(B23&gt;=10,B23&lt;23,B14&gt;=3.5,B24&gt;=3,B26&gt;=1,B21&lt;1.5,B17&gt;=1.5),1.083,IF(AND(B23&gt;=28,B23&lt;53,B16&gt;=4.5,B26&lt;5,B20&lt;13.5,B22&lt;9,B25&gt;=4,B25&lt;10,B17&lt;4),1.14,IF(AND(B23&gt;=28,B23&lt;53,B16&lt;4.5,B19&gt;=4),1.195,IF(AND(B23&gt;=28,B23&lt;53,B16&gt;=4.5,B20&lt;13.5,B22&gt;=9,B25&lt;10,B17&lt;4),1.249,IF(AND(B23&gt;=28,B23&lt;53,B16&gt;=4.5,B20&gt;=13.5,B25&lt;10),1.345,IF(AND(B23&gt;=53,B28&lt;11),1.356,IF(AND(B23&gt;=33,B23&lt;53,B14&gt;=0.75,B16&lt;4.5,B27&lt;2,B21&lt;0.5,B19&lt;4),1.429,IF(AND(B23&gt;=28,B23&lt;53,B16&gt;=4.5,B25&gt;=10),1.571,IF(AND(B23&gt;=53,B28&gt;=11),1.571,"")))))))))))))))))))))))))))))))))))))))))))))))))))))</f>
        <v>0.57399999999999995</v>
      </c>
      <c r="C56" s="13">
        <f t="shared" ref="C56:AX56" si="3">IF(AND(C23&lt;4,C14&lt;6.5,C24&lt;3,C27&lt;3),0.061,IF(AND(C23&gt;=10,C23&lt;28,C14&gt;=23.5,C26&lt;1),0.215,IF(AND(C23&lt;4,C14&lt;6.5,C24&gt;=3,C27&lt;3),0.227,IF(AND(C23&gt;=6,C23&lt;10,C14&lt;0.5,C24&lt;9,C21&gt;=0.25),0.236,IF(AND(C23&gt;=4,C23&lt;6,C14&lt;6.5,C24&lt;9,C21&gt;=0.25,C25&lt;1),0.259,IF(AND(C23&lt;10,C14&gt;=7.5,C16&gt;=6.5),0.272,IF(AND(C23&gt;=10,C23&lt;28,C14&lt;23.5,C27&gt;=5,C26&lt;1),0.287,IF(AND(C23&lt;4,C14&lt;6.5,C16&lt;0.5,C27&gt;=3),0.29,IF(AND(C23&gt;=10,C23&lt;28,C14&lt;3.5,C24&gt;=3,C27&lt;1,C26&gt;=1),0.344,IF(AND(C23&gt;=4,C23&lt;6,C14&lt;6.5,C24&lt;9,C21&gt;=0.25,C25&gt;=1),0.387,IF(AND(C23&lt;10,C14&gt;=6.5,C16&lt;6.5,C27&gt;=4),0.398,IF(AND(C23&gt;=6,C23&lt;10,C14&gt;=0.5,C14&lt;6.5,C24&lt;9,C21&gt;=0.25,C19&lt;0.5),0.426,IF(AND(C23&gt;=4,C23&lt;10,C14&gt;=3.5,C14&lt;6.5,C24&gt;=9),0.464,IF(AND(C23&gt;=8,C23&lt;10,C14&gt;=6.5,C16&lt;6.5,C27&lt;4),0.464,IF(AND(C23&gt;=10,C23&lt;23,C14&gt;=3.5,C24&gt;=3,C26&gt;=1,C21&lt;1.5,C17&lt;1.5),0.504,IF(AND(C23&gt;=4,C23&lt;10,C14&lt;6.5,C24&lt;9,C21&lt;0.25),0.518,IF(AND(C23&lt;4,C14&lt;6.5,C16&gt;=0.5,C27&gt;=3),0.52,IF(AND(C23&lt;10,C14&gt;=6.5,C14&lt;7.5,C16&gt;=6.5),0.522,IF(AND(C23&gt;=10,C23&lt;28,C14&lt;18.5,C27&lt;5,C26&lt;1),0.534,IF(AND(C23&gt;=6,C23&lt;10,C14&gt;=0.5,C14&lt;6.5,C24&lt;9,C21&gt;=0.25,C19&gt;=0.5),0.56,IF(AND(C23&gt;=28,C23&lt;53,C14&lt;0.75,C16&lt;4.5,C19&lt;4),0.574,IF(AND(C23&gt;=10,C23&lt;23,C14&gt;=3.5,C24&gt;=3,C27&lt;4,C26&gt;=1,C21&gt;=1.5,C20&gt;=1.5),0.58,IF(AND(C23&gt;=10,C23&lt;20,C24&lt;3,C26&gt;=1,C20&lt;0.75,C22&lt;3),0.587,IF(AND(C23&gt;=10,C23&lt;23,C14&gt;=3.5,C24&gt;=3,C27&gt;=4,C26&gt;=1,C21&gt;=1.5),0.602,IF(AND(C23&gt;=10,C23&lt;28,C14&gt;=18.5,C14&lt;23.5,C27&lt;5,C26&lt;1),0.638,IF(AND(C23&gt;=28,C23&lt;53,C14&gt;=0.75,C16&gt;=0.5,C16&lt;4.5,C27&gt;=2,C19&lt;4),0.654,IF(AND(C23&gt;=4,C23&lt;10,C14&lt;3.5,C24&gt;=9),0.701,IF(AND(C23&gt;=10,C23&lt;23,C14&gt;=3.5,C24&gt;=3,C24&lt;6,C27&lt;4,C26&gt;=1,C21&gt;=1.5,C20&lt;1.5),0.73,IF(AND(C23&gt;=10,C23&lt;28,C24&lt;3,C26&gt;=1,C22&gt;=11),0.731,IF(AND(C23&gt;=28,C23&lt;33,C14&gt;=0.75,C16&lt;4.5,C27&lt;2,C19&lt;4,C17&gt;=0.5),0.751,IF(AND(C23&gt;=10,C23&lt;20,C24&lt;3,C26&gt;=1,C20&gt;=0.75,C22&lt;3),0.769,IF(AND(C23&lt;8,C14&gt;=6.5,C16&lt;3,C27&lt;4),0.782,IF(AND(C23&gt;=28,C23&lt;53,C14&gt;=0.75,C16&lt;0.5,C27&gt;=2,C19&lt;4),0.844,IF(AND(C23&gt;=10,C23&lt;28,C14&lt;3.5,C24&gt;=3,C27&gt;=1,C26&gt;=1),0.849,IF(AND(C23&gt;=28,C23&lt;53,C16&gt;=4.5,C26&gt;=5,C20&lt;13.5,C22&lt;9,C25&lt;10,C17&lt;4),0.874,IF(AND(C23&gt;=10,C23&lt;23,C14&gt;=3.5,C24&gt;=6,C27&lt;4,C26&gt;=1,C21&gt;=1.5,C20&lt;1.5),0.882,IF(AND(C23&gt;=23,C23&lt;28,C14&gt;=3.5,C24&gt;=3,C26&gt;=1),0.889,IF(AND(C23&gt;=20,C23&lt;28,C24&lt;3,C26&gt;=1,C22&lt;3),0.906,IF(AND(C23&gt;=28,C23&lt;33,C14&gt;=0.75,C16&lt;4.5,C27&lt;2,C19&lt;4,C17&lt;0.5),0.918,IF(AND(C23&gt;=10,C23&lt;28,C24&lt;3,C26&gt;=1,C22&gt;=3,C22&lt;11),0.924,IF(AND(C23&lt;8,C14&gt;=6.5,C16&gt;=3,C16&lt;6.5,C27&lt;4),0.964,IF(AND(C23&gt;=28,C23&lt;53,C16&gt;=4.5,C26&lt;5,C20&lt;13.5,C22&lt;9,C25&lt;4,C17&lt;4),0.979,IF(AND(C23&gt;=33,C23&lt;53,C14&gt;=0.75,C16&lt;4.5,C27&lt;2,C21&gt;=0.5,C19&lt;4),1.053,IF(AND(C23&gt;=28,C23&lt;53,C16&gt;=4.5,C20&lt;13.5,C25&lt;10,C17&gt;=4),1.08,IF(AND(C23&gt;=10,C23&lt;23,C14&gt;=3.5,C24&gt;=3,C26&gt;=1,C21&lt;1.5,C17&gt;=1.5),1.083,IF(AND(C23&gt;=28,C23&lt;53,C16&gt;=4.5,C26&lt;5,C20&lt;13.5,C22&lt;9,C25&gt;=4,C25&lt;10,C17&lt;4),1.14,IF(AND(C23&gt;=28,C23&lt;53,C16&lt;4.5,C19&gt;=4),1.195,IF(AND(C23&gt;=28,C23&lt;53,C16&gt;=4.5,C20&lt;13.5,C22&gt;=9,C25&lt;10,C17&lt;4),1.249,IF(AND(C23&gt;=28,C23&lt;53,C16&gt;=4.5,C20&gt;=13.5,C25&lt;10),1.345,IF(AND(C23&gt;=53,C28&lt;11),1.356,IF(AND(C23&gt;=33,C23&lt;53,C14&gt;=0.75,C16&lt;4.5,C27&lt;2,C21&lt;0.5,C19&lt;4),1.429,IF(AND(C23&gt;=28,C23&lt;53,C16&gt;=4.5,C25&gt;=10),1.571,IF(AND(C23&gt;=53,C28&gt;=11),1.571,"")))))))))))))))))))))))))))))))))))))))))))))))))))))</f>
        <v>0.91800000000000004</v>
      </c>
      <c r="D56" s="13">
        <f t="shared" si="3"/>
        <v>6.0999999999999999E-2</v>
      </c>
      <c r="E56" s="13">
        <f t="shared" si="3"/>
        <v>6.0999999999999999E-2</v>
      </c>
      <c r="F56" s="13">
        <f t="shared" si="3"/>
        <v>6.0999999999999999E-2</v>
      </c>
      <c r="G56" s="13">
        <f t="shared" si="3"/>
        <v>6.0999999999999999E-2</v>
      </c>
      <c r="H56" s="13">
        <f t="shared" si="3"/>
        <v>6.0999999999999999E-2</v>
      </c>
      <c r="I56" s="13">
        <f t="shared" si="3"/>
        <v>6.0999999999999999E-2</v>
      </c>
      <c r="J56" s="13">
        <f t="shared" si="3"/>
        <v>6.0999999999999999E-2</v>
      </c>
      <c r="K56" s="13">
        <f t="shared" si="3"/>
        <v>6.0999999999999999E-2</v>
      </c>
      <c r="L56" s="13">
        <f t="shared" si="3"/>
        <v>6.0999999999999999E-2</v>
      </c>
      <c r="M56" s="13">
        <f t="shared" si="3"/>
        <v>6.0999999999999999E-2</v>
      </c>
      <c r="N56" s="13">
        <f t="shared" si="3"/>
        <v>6.0999999999999999E-2</v>
      </c>
      <c r="O56" s="13">
        <f t="shared" si="3"/>
        <v>6.0999999999999999E-2</v>
      </c>
      <c r="P56" s="13">
        <f t="shared" si="3"/>
        <v>6.0999999999999999E-2</v>
      </c>
      <c r="Q56" s="13">
        <f t="shared" si="3"/>
        <v>6.0999999999999999E-2</v>
      </c>
      <c r="R56" s="13">
        <f t="shared" si="3"/>
        <v>6.0999999999999999E-2</v>
      </c>
      <c r="S56" s="13">
        <f t="shared" si="3"/>
        <v>6.0999999999999999E-2</v>
      </c>
      <c r="T56" s="13">
        <f t="shared" si="3"/>
        <v>6.0999999999999999E-2</v>
      </c>
      <c r="U56" s="13">
        <f t="shared" si="3"/>
        <v>6.0999999999999999E-2</v>
      </c>
      <c r="V56" s="13">
        <f t="shared" si="3"/>
        <v>6.0999999999999999E-2</v>
      </c>
      <c r="W56" s="13">
        <f t="shared" si="3"/>
        <v>6.0999999999999999E-2</v>
      </c>
      <c r="X56" s="13">
        <f t="shared" si="3"/>
        <v>6.0999999999999999E-2</v>
      </c>
      <c r="Y56" s="13">
        <f t="shared" si="3"/>
        <v>6.0999999999999999E-2</v>
      </c>
      <c r="Z56" s="13">
        <f t="shared" si="3"/>
        <v>6.0999999999999999E-2</v>
      </c>
      <c r="AA56" s="13">
        <f t="shared" si="3"/>
        <v>6.0999999999999999E-2</v>
      </c>
      <c r="AB56" s="13">
        <f t="shared" si="3"/>
        <v>6.0999999999999999E-2</v>
      </c>
      <c r="AC56" s="13">
        <f t="shared" si="3"/>
        <v>6.0999999999999999E-2</v>
      </c>
      <c r="AD56" s="13">
        <f t="shared" si="3"/>
        <v>6.0999999999999999E-2</v>
      </c>
      <c r="AE56" s="13">
        <f t="shared" si="3"/>
        <v>6.0999999999999999E-2</v>
      </c>
      <c r="AF56" s="13">
        <f t="shared" si="3"/>
        <v>6.0999999999999999E-2</v>
      </c>
      <c r="AG56" s="13">
        <f t="shared" si="3"/>
        <v>6.0999999999999999E-2</v>
      </c>
      <c r="AH56" s="13">
        <f t="shared" si="3"/>
        <v>6.0999999999999999E-2</v>
      </c>
      <c r="AI56" s="13">
        <f t="shared" si="3"/>
        <v>6.0999999999999999E-2</v>
      </c>
      <c r="AJ56" s="13">
        <f t="shared" si="3"/>
        <v>6.0999999999999999E-2</v>
      </c>
      <c r="AK56" s="13">
        <f t="shared" si="3"/>
        <v>6.0999999999999999E-2</v>
      </c>
      <c r="AL56" s="13">
        <f t="shared" si="3"/>
        <v>6.0999999999999999E-2</v>
      </c>
      <c r="AM56" s="13">
        <f t="shared" si="3"/>
        <v>6.0999999999999999E-2</v>
      </c>
      <c r="AN56" s="13">
        <f t="shared" si="3"/>
        <v>6.0999999999999999E-2</v>
      </c>
      <c r="AO56" s="13">
        <f t="shared" si="3"/>
        <v>6.0999999999999999E-2</v>
      </c>
      <c r="AP56" s="13">
        <f t="shared" si="3"/>
        <v>6.0999999999999999E-2</v>
      </c>
      <c r="AQ56" s="13">
        <f t="shared" si="3"/>
        <v>6.0999999999999999E-2</v>
      </c>
      <c r="AR56" s="13">
        <f t="shared" si="3"/>
        <v>6.0999999999999999E-2</v>
      </c>
      <c r="AS56" s="13">
        <f t="shared" si="3"/>
        <v>6.0999999999999999E-2</v>
      </c>
      <c r="AT56" s="13">
        <f t="shared" si="3"/>
        <v>6.0999999999999999E-2</v>
      </c>
      <c r="AU56" s="13">
        <f t="shared" si="3"/>
        <v>6.0999999999999999E-2</v>
      </c>
      <c r="AV56" s="13">
        <f t="shared" si="3"/>
        <v>6.0999999999999999E-2</v>
      </c>
      <c r="AW56" s="13">
        <f t="shared" si="3"/>
        <v>6.0999999999999999E-2</v>
      </c>
      <c r="AX56" s="13">
        <f t="shared" si="3"/>
        <v>6.0999999999999999E-2</v>
      </c>
    </row>
    <row r="57" spans="1:50" x14ac:dyDescent="0.35">
      <c r="A57" s="1" t="s">
        <v>35</v>
      </c>
      <c r="B57" s="13">
        <f>IF(AND(B23&lt;4,B14&lt;6.5,B28&lt;0.5),0.096,IF(AND(B23&lt;4,B14&lt;6.5,B28&gt;=4,B28&lt;6.5),0.195,IF(AND(B23&gt;=4,B23&lt;10,B16&lt;1.5,B14&lt;6.5,B24&lt;5,B25&gt;=2),0.249,IF(AND(B23&lt;10,B14&gt;=6.5,B17&gt;=0.5,B27&lt;2),0.262,IF(AND(B23&gt;=10,B23&lt;28,B14&lt;15.5,B22&lt;4.5,B26&lt;2,B17&gt;=3.5,B21&lt;2),0.304,IF(AND(B23&gt;=10,B23&lt;28,B14&gt;=16.5,B22&lt;4.5,B26&lt;2,B27&gt;=1,B21&lt;2,B19&lt;2.3),0.322,IF(AND(B23&lt;4,B14&lt;6.5,B28&gt;=0.5,B28&lt;4),0.346,IF(AND(B23&gt;=10,B23&lt;23,B16&gt;=0.5,B22&lt;4.5,B26&gt;=2,B26&lt;5,B17&gt;=0.25,B18&gt;=0.5),0.347,IF(AND(B23&gt;=4,B23&lt;10,B16&gt;=1.5,B14&lt;6.5,B24&lt;2),0.356,IF(AND(B23&gt;=4,B23&lt;10,B16&lt;1.5,B14&lt;6.5,B24&lt;5,B25&lt;2),0.376,IF(AND(B23&lt;10,B14&gt;=6.5,B17&lt;0.5,B27&gt;=3),0.427,IF(AND(B23&gt;=10,B23&lt;23,B16&lt;0.5,B22&lt;4.5,B26&gt;=2),0.451,IF(AND(B23&gt;=4,B23&lt;10,B16&gt;=1.5,B14&gt;=4.5,B14&lt;6.5,B24&gt;=2,B24&lt;5),0.46,IF(AND(B23&gt;=4,B23&lt;10,B16&gt;=1.5,B14&lt;4.5,B24&gt;=2,B24&lt;5,B18&gt;=0.25),0.464,IF(AND(B23&gt;=10,B23&lt;28,B14&lt;15.5,B22&lt;4.5,B26&lt;2,B17&lt;3.5,B21&lt;2),0.487,IF(AND(B23&lt;4,B14&lt;6.5,B28&gt;=6.5),0.503,IF(AND(B23&lt;10,B14&gt;=6.5,B17&gt;=0.5,B27&gt;=2),0.524,IF(AND(B23&gt;=10,B23&lt;23,B16&gt;=0.5,B22&lt;4.5,B26&gt;=2,B26&lt;5,B17&gt;=0.25,B21&gt;=0.25,B18&lt;0.5),0.565,IF(AND(B23&gt;=10,B23&lt;28,B14&gt;=16.5,B22&lt;4.5,B26&lt;2,B27&gt;=1,B21&lt;2,B19&gt;=2.3),0.574,IF(AND(B23&gt;=10,B23&lt;23,B16&gt;=1.5,B22&lt;4.5,B26&gt;=2,B17&lt;0.25,B21&lt;9,B24&gt;=3,B20&lt;1.5),0.577,IF(AND(B23&gt;=10,B23&lt;28,B14&gt;=16.5,B22&lt;4.5,B26&lt;2,B27&lt;1,B21&lt;2),0.619,IF(AND(B23&gt;=4,B23&lt;10,B14&lt;6.5,B24&gt;=5),0.648,IF(AND(B23&gt;=4,B23&lt;10,B16&gt;=1.5,B14&lt;4.5,B24&gt;=2,B24&lt;5,B18&lt;0.25),0.653,IF(AND(B23&gt;=28,B23&lt;53,B16&lt;5.5,B17&lt;17.5,B27&gt;=2),0.678,IF(AND(B23&lt;10,B16&lt;3,B14&gt;=6.5,B17&lt;0.5,B27&lt;3),0.705,IF(AND(B23&gt;=23,B23&lt;28,B14&gt;=18.5,B22&lt;4.5,B26&gt;=2),0.708,IF(AND(B23&gt;=10,B23&lt;23,B16&gt;=0.5,B22&lt;4.5,B26&gt;=5,B17&gt;=0.25),0.708,IF(AND(B23&gt;=10,B23&lt;23,B16&gt;=1.5,B22&lt;4.5,B26&gt;=2,B17&lt;0.25,B21&lt;9,B24&lt;3,B20&lt;1.5),0.723,IF(AND(B23&gt;=28,B23&lt;53,B16&lt;5.5,B14&lt;12.5,B22&lt;7.5,B27&lt;2),0.754,IF(AND(B23&gt;=10,B23&lt;28,B22&lt;4.5,B26&lt;2,B21&gt;=2),0.785,IF(AND(B23&gt;=10,B23&lt;28,B22&gt;=4.5,B26&lt;8),0.788,IF(AND(B23&gt;=10,B23&lt;23,B16&gt;=1.5,B22&lt;4.5,B26&gt;=2,B17&lt;0.25,B21&gt;=9,B20&lt;1.5),0.82,IF(AND(B23&gt;=10,B23&lt;23,B16&gt;=0.5,B22&lt;4.5,B26&gt;=2,B26&lt;5,B17&gt;=0.25,B21&lt;0.25,B18&lt;0.5),0.835,IF(AND(B23&gt;=10,B23&lt;23,B16&gt;=1.5,B22&lt;4.5,B26&gt;=2,B17&lt;0.25,B20&gt;=1.5),0.836,IF(AND(B23&gt;=53,B26&lt;3),0.886,IF(AND(B23&gt;=28,B23&lt;53,B16&gt;=7,B18&gt;=4.5),0.896,IF(AND(B23&gt;=23,B23&lt;28,B14&lt;18.5,B22&lt;4.5,B26&gt;=2),0.898,IF(AND(B23&gt;=10,B23&lt;23,B16&gt;=0.5,B16&lt;1.5,B22&lt;4.5,B26&gt;=2,B17&lt;0.25),0.954,IF(AND(B23&lt;10,B16&gt;=3,B14&gt;=6.5,B17&lt;0.5,B27&lt;3),0.964,IF(AND(B23&gt;=28,B23&lt;53,B16&lt;5.5,B17&gt;=17.5,B27&gt;=2),0.97,IF(AND(B23&gt;=10,B23&lt;28,B22&gt;=4.5,B26&gt;=8),0.981,IF(AND(B23&gt;=28,B23&lt;53,B16&lt;5.5,B14&gt;=3.5,B22&gt;=7.5,B27&lt;2),0.984,IF(AND(B23&gt;=28,B23&lt;53,B16&gt;=7,B18&lt;4.5,B19&lt;2.5),1.045,IF(AND(B23&gt;=28,B23&lt;53,B16&lt;5.5,B14&gt;=12.5,B22&lt;7.5,B27&lt;2),1.073,IF(AND(B23&gt;=10,B23&lt;28,B14&gt;=15.5,B14&lt;16.5,B22&lt;4.5,B26&lt;2,B21&lt;2),1.083,IF(AND(B23&gt;=28,B23&lt;53,B16&gt;=7,B18&lt;4.5,B19&gt;=2.5),1.159,IF(AND(B23&gt;=28,B23&lt;53,B16&lt;5.5,B14&lt;3.5,B22&gt;=7.5,B27&lt;2),1.169,IF(AND(B23&gt;=53,B16&gt;=7.5,B26&gt;=3),1.342,IF(AND(B23&gt;=28,B23&lt;53,B16&gt;=5.5,B16&lt;7),1.41,IF(AND(B23&gt;=53,B16&lt;7.5,B26&gt;=3),1.571,""))))))))))))))))))))))))))))))))))))))))))))))))))</f>
        <v>0.754</v>
      </c>
      <c r="C57" s="13">
        <f t="shared" ref="C57:AX57" si="4">IF(AND(C23&lt;4,C14&lt;6.5,C28&lt;0.5),0.096,IF(AND(C23&lt;4,C14&lt;6.5,C28&gt;=4,C28&lt;6.5),0.195,IF(AND(C23&gt;=4,C23&lt;10,C16&lt;1.5,C14&lt;6.5,C24&lt;5,C25&gt;=2),0.249,IF(AND(C23&lt;10,C14&gt;=6.5,C17&gt;=0.5,C27&lt;2),0.262,IF(AND(C23&gt;=10,C23&lt;28,C14&lt;15.5,C22&lt;4.5,C26&lt;2,C17&gt;=3.5,C21&lt;2),0.304,IF(AND(C23&gt;=10,C23&lt;28,C14&gt;=16.5,C22&lt;4.5,C26&lt;2,C27&gt;=1,C21&lt;2,C19&lt;2.3),0.322,IF(AND(C23&lt;4,C14&lt;6.5,C28&gt;=0.5,C28&lt;4),0.346,IF(AND(C23&gt;=10,C23&lt;23,C16&gt;=0.5,C22&lt;4.5,C26&gt;=2,C26&lt;5,C17&gt;=0.25,C18&gt;=0.5),0.347,IF(AND(C23&gt;=4,C23&lt;10,C16&gt;=1.5,C14&lt;6.5,C24&lt;2),0.356,IF(AND(C23&gt;=4,C23&lt;10,C16&lt;1.5,C14&lt;6.5,C24&lt;5,C25&lt;2),0.376,IF(AND(C23&lt;10,C14&gt;=6.5,C17&lt;0.5,C27&gt;=3),0.427,IF(AND(C23&gt;=10,C23&lt;23,C16&lt;0.5,C22&lt;4.5,C26&gt;=2),0.451,IF(AND(C23&gt;=4,C23&lt;10,C16&gt;=1.5,C14&gt;=4.5,C14&lt;6.5,C24&gt;=2,C24&lt;5),0.46,IF(AND(C23&gt;=4,C23&lt;10,C16&gt;=1.5,C14&lt;4.5,C24&gt;=2,C24&lt;5,C18&gt;=0.25),0.464,IF(AND(C23&gt;=10,C23&lt;28,C14&lt;15.5,C22&lt;4.5,C26&lt;2,C17&lt;3.5,C21&lt;2),0.487,IF(AND(C23&lt;4,C14&lt;6.5,C28&gt;=6.5),0.503,IF(AND(C23&lt;10,C14&gt;=6.5,C17&gt;=0.5,C27&gt;=2),0.524,IF(AND(C23&gt;=10,C23&lt;23,C16&gt;=0.5,C22&lt;4.5,C26&gt;=2,C26&lt;5,C17&gt;=0.25,C21&gt;=0.25,C18&lt;0.5),0.565,IF(AND(C23&gt;=10,C23&lt;28,C14&gt;=16.5,C22&lt;4.5,C26&lt;2,C27&gt;=1,C21&lt;2,C19&gt;=2.3),0.574,IF(AND(C23&gt;=10,C23&lt;23,C16&gt;=1.5,C22&lt;4.5,C26&gt;=2,C17&lt;0.25,C21&lt;9,C24&gt;=3,C20&lt;1.5),0.577,IF(AND(C23&gt;=10,C23&lt;28,C14&gt;=16.5,C22&lt;4.5,C26&lt;2,C27&lt;1,C21&lt;2),0.619,IF(AND(C23&gt;=4,C23&lt;10,C14&lt;6.5,C24&gt;=5),0.648,IF(AND(C23&gt;=4,C23&lt;10,C16&gt;=1.5,C14&lt;4.5,C24&gt;=2,C24&lt;5,C18&lt;0.25),0.653,IF(AND(C23&gt;=28,C23&lt;53,C16&lt;5.5,C17&lt;17.5,C27&gt;=2),0.678,IF(AND(C23&lt;10,C16&lt;3,C14&gt;=6.5,C17&lt;0.5,C27&lt;3),0.705,IF(AND(C23&gt;=23,C23&lt;28,C14&gt;=18.5,C22&lt;4.5,C26&gt;=2),0.708,IF(AND(C23&gt;=10,C23&lt;23,C16&gt;=0.5,C22&lt;4.5,C26&gt;=5,C17&gt;=0.25),0.708,IF(AND(C23&gt;=10,C23&lt;23,C16&gt;=1.5,C22&lt;4.5,C26&gt;=2,C17&lt;0.25,C21&lt;9,C24&lt;3,C20&lt;1.5),0.723,IF(AND(C23&gt;=28,C23&lt;53,C16&lt;5.5,C14&lt;12.5,C22&lt;7.5,C27&lt;2),0.754,IF(AND(C23&gt;=10,C23&lt;28,C22&lt;4.5,C26&lt;2,C21&gt;=2),0.785,IF(AND(C23&gt;=10,C23&lt;28,C22&gt;=4.5,C26&lt;8),0.788,IF(AND(C23&gt;=10,C23&lt;23,C16&gt;=1.5,C22&lt;4.5,C26&gt;=2,C17&lt;0.25,C21&gt;=9,C20&lt;1.5),0.82,IF(AND(C23&gt;=10,C23&lt;23,C16&gt;=0.5,C22&lt;4.5,C26&gt;=2,C26&lt;5,C17&gt;=0.25,C21&lt;0.25,C18&lt;0.5),0.835,IF(AND(C23&gt;=10,C23&lt;23,C16&gt;=1.5,C22&lt;4.5,C26&gt;=2,C17&lt;0.25,C20&gt;=1.5),0.836,IF(AND(C23&gt;=53,C26&lt;3),0.886,IF(AND(C23&gt;=28,C23&lt;53,C16&gt;=7,C18&gt;=4.5),0.896,IF(AND(C23&gt;=23,C23&lt;28,C14&lt;18.5,C22&lt;4.5,C26&gt;=2),0.898,IF(AND(C23&gt;=10,C23&lt;23,C16&gt;=0.5,C16&lt;1.5,C22&lt;4.5,C26&gt;=2,C17&lt;0.25),0.954,IF(AND(C23&lt;10,C16&gt;=3,C14&gt;=6.5,C17&lt;0.5,C27&lt;3),0.964,IF(AND(C23&gt;=28,C23&lt;53,C16&lt;5.5,C17&gt;=17.5,C27&gt;=2),0.97,IF(AND(C23&gt;=10,C23&lt;28,C22&gt;=4.5,C26&gt;=8),0.981,IF(AND(C23&gt;=28,C23&lt;53,C16&lt;5.5,C14&gt;=3.5,C22&gt;=7.5,C27&lt;2),0.984,IF(AND(C23&gt;=28,C23&lt;53,C16&gt;=7,C18&lt;4.5,C19&lt;2.5),1.045,IF(AND(C23&gt;=28,C23&lt;53,C16&lt;5.5,C14&gt;=12.5,C22&lt;7.5,C27&lt;2),1.073,IF(AND(C23&gt;=10,C23&lt;28,C14&gt;=15.5,C14&lt;16.5,C22&lt;4.5,C26&lt;2,C21&lt;2),1.083,IF(AND(C23&gt;=28,C23&lt;53,C16&gt;=7,C18&lt;4.5,C19&gt;=2.5),1.159,IF(AND(C23&gt;=28,C23&lt;53,C16&lt;5.5,C14&lt;3.5,C22&gt;=7.5,C27&lt;2),1.169,IF(AND(C23&gt;=53,C16&gt;=7.5,C26&gt;=3),1.342,IF(AND(C23&gt;=28,C23&lt;53,C16&gt;=5.5,C16&lt;7),1.41,IF(AND(C23&gt;=53,C16&lt;7.5,C26&gt;=3),1.571,""))))))))))))))))))))))))))))))))))))))))))))))))))</f>
        <v>0.754</v>
      </c>
      <c r="D57" s="13">
        <f t="shared" si="4"/>
        <v>9.6000000000000002E-2</v>
      </c>
      <c r="E57" s="13">
        <f t="shared" si="4"/>
        <v>9.6000000000000002E-2</v>
      </c>
      <c r="F57" s="13">
        <f t="shared" si="4"/>
        <v>9.6000000000000002E-2</v>
      </c>
      <c r="G57" s="13">
        <f t="shared" si="4"/>
        <v>9.6000000000000002E-2</v>
      </c>
      <c r="H57" s="13">
        <f t="shared" si="4"/>
        <v>9.6000000000000002E-2</v>
      </c>
      <c r="I57" s="13">
        <f t="shared" si="4"/>
        <v>9.6000000000000002E-2</v>
      </c>
      <c r="J57" s="13">
        <f t="shared" si="4"/>
        <v>9.6000000000000002E-2</v>
      </c>
      <c r="K57" s="13">
        <f t="shared" si="4"/>
        <v>9.6000000000000002E-2</v>
      </c>
      <c r="L57" s="13">
        <f t="shared" si="4"/>
        <v>9.6000000000000002E-2</v>
      </c>
      <c r="M57" s="13">
        <f t="shared" si="4"/>
        <v>9.6000000000000002E-2</v>
      </c>
      <c r="N57" s="13">
        <f t="shared" si="4"/>
        <v>9.6000000000000002E-2</v>
      </c>
      <c r="O57" s="13">
        <f t="shared" si="4"/>
        <v>9.6000000000000002E-2</v>
      </c>
      <c r="P57" s="13">
        <f t="shared" si="4"/>
        <v>9.6000000000000002E-2</v>
      </c>
      <c r="Q57" s="13">
        <f t="shared" si="4"/>
        <v>9.6000000000000002E-2</v>
      </c>
      <c r="R57" s="13">
        <f t="shared" si="4"/>
        <v>9.6000000000000002E-2</v>
      </c>
      <c r="S57" s="13">
        <f t="shared" si="4"/>
        <v>9.6000000000000002E-2</v>
      </c>
      <c r="T57" s="13">
        <f t="shared" si="4"/>
        <v>9.6000000000000002E-2</v>
      </c>
      <c r="U57" s="13">
        <f t="shared" si="4"/>
        <v>9.6000000000000002E-2</v>
      </c>
      <c r="V57" s="13">
        <f t="shared" si="4"/>
        <v>9.6000000000000002E-2</v>
      </c>
      <c r="W57" s="13">
        <f t="shared" si="4"/>
        <v>9.6000000000000002E-2</v>
      </c>
      <c r="X57" s="13">
        <f t="shared" si="4"/>
        <v>9.6000000000000002E-2</v>
      </c>
      <c r="Y57" s="13">
        <f t="shared" si="4"/>
        <v>9.6000000000000002E-2</v>
      </c>
      <c r="Z57" s="13">
        <f t="shared" si="4"/>
        <v>9.6000000000000002E-2</v>
      </c>
      <c r="AA57" s="13">
        <f t="shared" si="4"/>
        <v>9.6000000000000002E-2</v>
      </c>
      <c r="AB57" s="13">
        <f t="shared" si="4"/>
        <v>9.6000000000000002E-2</v>
      </c>
      <c r="AC57" s="13">
        <f t="shared" si="4"/>
        <v>9.6000000000000002E-2</v>
      </c>
      <c r="AD57" s="13">
        <f t="shared" si="4"/>
        <v>9.6000000000000002E-2</v>
      </c>
      <c r="AE57" s="13">
        <f t="shared" si="4"/>
        <v>9.6000000000000002E-2</v>
      </c>
      <c r="AF57" s="13">
        <f t="shared" si="4"/>
        <v>9.6000000000000002E-2</v>
      </c>
      <c r="AG57" s="13">
        <f t="shared" si="4"/>
        <v>9.6000000000000002E-2</v>
      </c>
      <c r="AH57" s="13">
        <f t="shared" si="4"/>
        <v>9.6000000000000002E-2</v>
      </c>
      <c r="AI57" s="13">
        <f t="shared" si="4"/>
        <v>9.6000000000000002E-2</v>
      </c>
      <c r="AJ57" s="13">
        <f t="shared" si="4"/>
        <v>9.6000000000000002E-2</v>
      </c>
      <c r="AK57" s="13">
        <f t="shared" si="4"/>
        <v>9.6000000000000002E-2</v>
      </c>
      <c r="AL57" s="13">
        <f t="shared" si="4"/>
        <v>9.6000000000000002E-2</v>
      </c>
      <c r="AM57" s="13">
        <f t="shared" si="4"/>
        <v>9.6000000000000002E-2</v>
      </c>
      <c r="AN57" s="13">
        <f t="shared" si="4"/>
        <v>9.6000000000000002E-2</v>
      </c>
      <c r="AO57" s="13">
        <f t="shared" si="4"/>
        <v>9.6000000000000002E-2</v>
      </c>
      <c r="AP57" s="13">
        <f t="shared" si="4"/>
        <v>9.6000000000000002E-2</v>
      </c>
      <c r="AQ57" s="13">
        <f t="shared" si="4"/>
        <v>9.6000000000000002E-2</v>
      </c>
      <c r="AR57" s="13">
        <f t="shared" si="4"/>
        <v>9.6000000000000002E-2</v>
      </c>
      <c r="AS57" s="13">
        <f t="shared" si="4"/>
        <v>9.6000000000000002E-2</v>
      </c>
      <c r="AT57" s="13">
        <f t="shared" si="4"/>
        <v>9.6000000000000002E-2</v>
      </c>
      <c r="AU57" s="13">
        <f t="shared" si="4"/>
        <v>9.6000000000000002E-2</v>
      </c>
      <c r="AV57" s="13">
        <f t="shared" si="4"/>
        <v>9.6000000000000002E-2</v>
      </c>
      <c r="AW57" s="13">
        <f t="shared" si="4"/>
        <v>9.6000000000000002E-2</v>
      </c>
      <c r="AX57" s="13">
        <f t="shared" si="4"/>
        <v>9.6000000000000002E-2</v>
      </c>
    </row>
    <row r="58" spans="1:50" x14ac:dyDescent="0.35">
      <c r="A58" s="1" t="s">
        <v>36</v>
      </c>
      <c r="B58" s="13">
        <f>IF(AND(B23&lt;1,B14&lt;2.5),0,IF(AND(B23&lt;3,B16&gt;=3.5,B14&gt;=2.5),0.14,IF(AND(B23&gt;=6,B23&lt;28,B19&lt;0.75,B16&lt;5.5,B26&lt;2,B27&gt;=11),0.14,IF(AND(B23&gt;=1,B23&lt;6,B14&lt;0.75,B18&lt;0.75),0.14,IF(AND(B23&gt;=1,B23&lt;6,B14&gt;=0.75,B14&lt;2.5,B18&lt;0.75),0.26,IF(AND(B23&gt;=6,B23&lt;28,B19&lt;0.75,B16&lt;2,B26&gt;=2,B20&lt;13,B25&gt;=2),0.29,IF(AND(B23&lt;5,B16&lt;3.5,B14&gt;=2.5,B14&lt;6),0.35,IF(AND(B23&gt;=6,B23&lt;28,B19&gt;=0.75,B19&lt;2.5,B16&gt;=2.5,B14&lt;4,B27&lt;5),0.36,IF(AND(B23&gt;=3,B23&lt;6,B16&gt;=3.5,B14&gt;=2.5),0.36,IF(AND(B23&gt;=6,B23&lt;28,B19&lt;0.75,B16&gt;=5.5,B26&lt;2,B17&gt;=6),0.37,IF(AND(B23&gt;=1,B23&lt;6,B19&lt;0.25,B14&lt;2.5,B18&gt;=0.75),0.37,IF(AND(B23&gt;=6,B23&lt;28,B19&lt;0.75,B16&lt;5.5,B26&lt;2,B27&lt;11),0.38,IF(AND(B23&gt;=6,B23&lt;28,B19&lt;0.75,B16&gt;=5.5,B16&lt;9.5,B26&lt;2,B17&lt;6),0.49,IF(AND(B23&gt;=6,B23&lt;28,B19&lt;0.75,B16&lt;2,B26&gt;=2,B20&lt;13,B25&lt;2),0.52,IF(AND(B23&gt;=5,B23&lt;6,B16&lt;3.5,B14&gt;=2.5,B14&lt;6),0.54,IF(AND(B23&gt;=6,B23&lt;28,B19&gt;=0.75,B16&lt;2.5,B22&lt;4.5,B25&gt;=2,B24&gt;=3),0.58,IF(AND(B23&gt;=6,B23&lt;28,B19&lt;0.75,B16&gt;=9.5,B26&lt;2,B17&lt;6),0.59,IF(AND(B23&gt;=6,B23&lt;28,B19&gt;=0.75,B19&lt;2.5,B16&gt;=2.5,B14&gt;=4,B27&lt;5,B22&lt;1.5,B20&lt;0.75),0.59,IF(AND(B23&gt;=6,B23&lt;28,B19&lt;0.75,B16&gt;=2,B26&gt;=2,B21&gt;=0.25,B22&gt;=0.25),0.62,IF(AND(B23&gt;=28,B23&lt;53,B19&lt;6,B21&gt;=7,B28&gt;=4),0.63,IF(AND(B23&gt;=1,B23&lt;6,B19&gt;=0.25,B14&lt;2.5,B18&gt;=0.75),0.63,IF(AND(B23&gt;=28,B23&lt;53,B27&gt;=2,B21&lt;1.5,B17&lt;19),0.73,IF(AND(B23&gt;=28,B23&lt;53,B26&gt;=2,B27&lt;2,B21&lt;1.5,B22&lt;3),0.74,IF(AND(B23&gt;=6,B23&lt;28,B19&lt;0.75,B16&gt;=2,B26&gt;=2,B21&gt;=0.25,B22&lt;0.25),0.75,IF(AND(B23&gt;=6,B23&lt;28,B19&gt;=2.5,B16&gt;=2.5,B26&lt;6,B27&lt;5,B28&gt;=0.5),0.75,IF(AND(B23&gt;=6,B23&lt;28,B19&gt;=0.75,B19&lt;2.5,B16&gt;=2.5,B14&gt;=4,B27&lt;5,B22&lt;1.5,B20&gt;=0.75),0.77,IF(AND(B23&gt;=6,B23&lt;28,B19&gt;=0.75,B16&lt;2.5,B24&lt;3),0.8,IF(AND(B23&lt;6,B16&lt;3.5,B14&gt;=6),0.82,IF(AND(B23&gt;=6,B23&lt;28,B19&lt;0.75,B16&lt;2,B26&gt;=2,B20&gt;=13),0.89,IF(AND(B23&gt;=6,B23&lt;28,B19&gt;=0.75,B16&lt;2.5,B22&gt;=4.5,B25&gt;=2,B24&gt;=3),0.89,IF(AND(B23&gt;=6,B23&lt;28,B19&gt;=0.75,B16&lt;2.5,B25&lt;2,B24&gt;=3),0.89,IF(AND(B23&gt;=6,B23&lt;28,B19&gt;=2.5,B16&gt;=2.5,B26&lt;6,B27&lt;5,B28&lt;0.5),0.89,IF(AND(B23&gt;=28,B23&lt;53,B19&lt;6,B26&lt;3,B21&gt;=7,B28&lt;4),0.9,IF(AND(B23&gt;=6,B23&lt;28,B19&gt;=0.75,B19&lt;2.5,B16&gt;=2.5,B14&gt;=4,B27&lt;5,B22&gt;=1.5),0.9,IF(AND(B23&gt;=6,B23&lt;28,B19&lt;0.75,B16&gt;=2,B26&gt;=2,B21&lt;0.25),0.96,IF(AND(B23&gt;=28,B23&lt;53,B27&gt;=2,B21&lt;1.5,B17&gt;=19),0.97,IF(AND(B23&gt;=28,B23&lt;53,B19&gt;=6,B14&lt;7.5,B21&gt;=1.5),1,IF(AND(B23&gt;=6,B23&lt;28,B19&gt;=2.5,B16&gt;=2.5,B26&gt;=6,B27&lt;5),1.01,IF(AND(B23&gt;=28,B23&lt;53,B26&lt;2,B27&lt;2,B21&lt;1.5,B22&lt;3),1.05,IF(AND(B23&gt;=28,B23&lt;53,B19&lt;6,B21&gt;=1.5,B21&lt;7),1.07,IF(AND(B23&gt;=28,B23&lt;53,B14&lt;12.5,B27&lt;2,B21&lt;1.5,B22&gt;=3),1.09,IF(AND(B23&gt;=6,B23&lt;28,B19&gt;=0.75,B16&gt;=2.5,B27&gt;=5),1.1,IF(AND(B23&gt;=28,B23&lt;53,B19&lt;6,B26&gt;=3,B21&gt;=7,B28&lt;4),1.17,IF(AND(B23&gt;=53,B16&gt;=7.5),1.36,IF(AND(B23&gt;=28,B23&lt;53,B19&gt;=6,B14&gt;=7.5,B21&gt;=1.5),1.37,IF(AND(B23&gt;=28,B23&lt;53,B14&gt;=12.5,B27&lt;2,B21&lt;1.5,B22&gt;=3),1.57,IF(AND(B23&gt;=53,B16&lt;7.5),1.57,"")))))))))))))))))))))))))))))))))))))))))))))))</f>
        <v>0.74</v>
      </c>
      <c r="C58" s="13">
        <f t="shared" ref="C58:AX58" si="5">IF(AND(C23&lt;1,C14&lt;2.5),0,IF(AND(C23&lt;3,C16&gt;=3.5,C14&gt;=2.5),0.14,IF(AND(C23&gt;=6,C23&lt;28,C19&lt;0.75,C16&lt;5.5,C26&lt;2,C27&gt;=11),0.14,IF(AND(C23&gt;=1,C23&lt;6,C14&lt;0.75,C18&lt;0.75),0.14,IF(AND(C23&gt;=1,C23&lt;6,C14&gt;=0.75,C14&lt;2.5,C18&lt;0.75),0.26,IF(AND(C23&gt;=6,C23&lt;28,C19&lt;0.75,C16&lt;2,C26&gt;=2,C20&lt;13,C25&gt;=2),0.29,IF(AND(C23&lt;5,C16&lt;3.5,C14&gt;=2.5,C14&lt;6),0.35,IF(AND(C23&gt;=6,C23&lt;28,C19&gt;=0.75,C19&lt;2.5,C16&gt;=2.5,C14&lt;4,C27&lt;5),0.36,IF(AND(C23&gt;=3,C23&lt;6,C16&gt;=3.5,C14&gt;=2.5),0.36,IF(AND(C23&gt;=6,C23&lt;28,C19&lt;0.75,C16&gt;=5.5,C26&lt;2,C17&gt;=6),0.37,IF(AND(C23&gt;=1,C23&lt;6,C19&lt;0.25,C14&lt;2.5,C18&gt;=0.75),0.37,IF(AND(C23&gt;=6,C23&lt;28,C19&lt;0.75,C16&lt;5.5,C26&lt;2,C27&lt;11),0.38,IF(AND(C23&gt;=6,C23&lt;28,C19&lt;0.75,C16&gt;=5.5,C16&lt;9.5,C26&lt;2,C17&lt;6),0.49,IF(AND(C23&gt;=6,C23&lt;28,C19&lt;0.75,C16&lt;2,C26&gt;=2,C20&lt;13,C25&lt;2),0.52,IF(AND(C23&gt;=5,C23&lt;6,C16&lt;3.5,C14&gt;=2.5,C14&lt;6),0.54,IF(AND(C23&gt;=6,C23&lt;28,C19&gt;=0.75,C16&lt;2.5,C22&lt;4.5,C25&gt;=2,C24&gt;=3),0.58,IF(AND(C23&gt;=6,C23&lt;28,C19&lt;0.75,C16&gt;=9.5,C26&lt;2,C17&lt;6),0.59,IF(AND(C23&gt;=6,C23&lt;28,C19&gt;=0.75,C19&lt;2.5,C16&gt;=2.5,C14&gt;=4,C27&lt;5,C22&lt;1.5,C20&lt;0.75),0.59,IF(AND(C23&gt;=6,C23&lt;28,C19&lt;0.75,C16&gt;=2,C26&gt;=2,C21&gt;=0.25,C22&gt;=0.25),0.62,IF(AND(C23&gt;=28,C23&lt;53,C19&lt;6,C21&gt;=7,C28&gt;=4),0.63,IF(AND(C23&gt;=1,C23&lt;6,C19&gt;=0.25,C14&lt;2.5,C18&gt;=0.75),0.63,IF(AND(C23&gt;=28,C23&lt;53,C27&gt;=2,C21&lt;1.5,C17&lt;19),0.73,IF(AND(C23&gt;=28,C23&lt;53,C26&gt;=2,C27&lt;2,C21&lt;1.5,C22&lt;3),0.74,IF(AND(C23&gt;=6,C23&lt;28,C19&lt;0.75,C16&gt;=2,C26&gt;=2,C21&gt;=0.25,C22&lt;0.25),0.75,IF(AND(C23&gt;=6,C23&lt;28,C19&gt;=2.5,C16&gt;=2.5,C26&lt;6,C27&lt;5,C28&gt;=0.5),0.75,IF(AND(C23&gt;=6,C23&lt;28,C19&gt;=0.75,C19&lt;2.5,C16&gt;=2.5,C14&gt;=4,C27&lt;5,C22&lt;1.5,C20&gt;=0.75),0.77,IF(AND(C23&gt;=6,C23&lt;28,C19&gt;=0.75,C16&lt;2.5,C24&lt;3),0.8,IF(AND(C23&lt;6,C16&lt;3.5,C14&gt;=6),0.82,IF(AND(C23&gt;=6,C23&lt;28,C19&lt;0.75,C16&lt;2,C26&gt;=2,C20&gt;=13),0.89,IF(AND(C23&gt;=6,C23&lt;28,C19&gt;=0.75,C16&lt;2.5,C22&gt;=4.5,C25&gt;=2,C24&gt;=3),0.89,IF(AND(C23&gt;=6,C23&lt;28,C19&gt;=0.75,C16&lt;2.5,C25&lt;2,C24&gt;=3),0.89,IF(AND(C23&gt;=6,C23&lt;28,C19&gt;=2.5,C16&gt;=2.5,C26&lt;6,C27&lt;5,C28&lt;0.5),0.89,IF(AND(C23&gt;=28,C23&lt;53,C19&lt;6,C26&lt;3,C21&gt;=7,C28&lt;4),0.9,IF(AND(C23&gt;=6,C23&lt;28,C19&gt;=0.75,C19&lt;2.5,C16&gt;=2.5,C14&gt;=4,C27&lt;5,C22&gt;=1.5),0.9,IF(AND(C23&gt;=6,C23&lt;28,C19&lt;0.75,C16&gt;=2,C26&gt;=2,C21&lt;0.25),0.96,IF(AND(C23&gt;=28,C23&lt;53,C27&gt;=2,C21&lt;1.5,C17&gt;=19),0.97,IF(AND(C23&gt;=28,C23&lt;53,C19&gt;=6,C14&lt;7.5,C21&gt;=1.5),1,IF(AND(C23&gt;=6,C23&lt;28,C19&gt;=2.5,C16&gt;=2.5,C26&gt;=6,C27&lt;5),1.01,IF(AND(C23&gt;=28,C23&lt;53,C26&lt;2,C27&lt;2,C21&lt;1.5,C22&lt;3),1.05,IF(AND(C23&gt;=28,C23&lt;53,C19&lt;6,C21&gt;=1.5,C21&lt;7),1.07,IF(AND(C23&gt;=28,C23&lt;53,C14&lt;12.5,C27&lt;2,C21&lt;1.5,C22&gt;=3),1.09,IF(AND(C23&gt;=6,C23&lt;28,C19&gt;=0.75,C16&gt;=2.5,C27&gt;=5),1.1,IF(AND(C23&gt;=28,C23&lt;53,C19&lt;6,C26&gt;=3,C21&gt;=7,C28&lt;4),1.17,IF(AND(C23&gt;=53,C16&gt;=7.5),1.36,IF(AND(C23&gt;=28,C23&lt;53,C19&gt;=6,C14&gt;=7.5,C21&gt;=1.5),1.37,IF(AND(C23&gt;=28,C23&lt;53,C14&gt;=12.5,C27&lt;2,C21&lt;1.5,C22&gt;=3),1.57,IF(AND(C23&gt;=53,C16&lt;7.5),1.57,"")))))))))))))))))))))))))))))))))))))))))))))))</f>
        <v>1.0900000000000001</v>
      </c>
      <c r="D58" s="13">
        <f t="shared" si="5"/>
        <v>0</v>
      </c>
      <c r="E58" s="13">
        <f t="shared" si="5"/>
        <v>0</v>
      </c>
      <c r="F58" s="13">
        <f t="shared" si="5"/>
        <v>0</v>
      </c>
      <c r="G58" s="13">
        <f t="shared" si="5"/>
        <v>0</v>
      </c>
      <c r="H58" s="13">
        <f t="shared" si="5"/>
        <v>0</v>
      </c>
      <c r="I58" s="13">
        <f t="shared" si="5"/>
        <v>0</v>
      </c>
      <c r="J58" s="13">
        <f t="shared" si="5"/>
        <v>0</v>
      </c>
      <c r="K58" s="13">
        <f t="shared" si="5"/>
        <v>0</v>
      </c>
      <c r="L58" s="13">
        <f t="shared" si="5"/>
        <v>0</v>
      </c>
      <c r="M58" s="13">
        <f t="shared" si="5"/>
        <v>0</v>
      </c>
      <c r="N58" s="13">
        <f t="shared" si="5"/>
        <v>0</v>
      </c>
      <c r="O58" s="13">
        <f t="shared" si="5"/>
        <v>0</v>
      </c>
      <c r="P58" s="13">
        <f t="shared" si="5"/>
        <v>0</v>
      </c>
      <c r="Q58" s="13">
        <f t="shared" si="5"/>
        <v>0</v>
      </c>
      <c r="R58" s="13">
        <f t="shared" si="5"/>
        <v>0</v>
      </c>
      <c r="S58" s="13">
        <f t="shared" si="5"/>
        <v>0</v>
      </c>
      <c r="T58" s="13">
        <f t="shared" si="5"/>
        <v>0</v>
      </c>
      <c r="U58" s="13">
        <f t="shared" si="5"/>
        <v>0</v>
      </c>
      <c r="V58" s="13">
        <f t="shared" si="5"/>
        <v>0</v>
      </c>
      <c r="W58" s="13">
        <f t="shared" si="5"/>
        <v>0</v>
      </c>
      <c r="X58" s="13">
        <f t="shared" si="5"/>
        <v>0</v>
      </c>
      <c r="Y58" s="13">
        <f t="shared" si="5"/>
        <v>0</v>
      </c>
      <c r="Z58" s="13">
        <f t="shared" si="5"/>
        <v>0</v>
      </c>
      <c r="AA58" s="13">
        <f t="shared" si="5"/>
        <v>0</v>
      </c>
      <c r="AB58" s="13">
        <f t="shared" si="5"/>
        <v>0</v>
      </c>
      <c r="AC58" s="13">
        <f t="shared" si="5"/>
        <v>0</v>
      </c>
      <c r="AD58" s="13">
        <f t="shared" si="5"/>
        <v>0</v>
      </c>
      <c r="AE58" s="13">
        <f t="shared" si="5"/>
        <v>0</v>
      </c>
      <c r="AF58" s="13">
        <f t="shared" si="5"/>
        <v>0</v>
      </c>
      <c r="AG58" s="13">
        <f t="shared" si="5"/>
        <v>0</v>
      </c>
      <c r="AH58" s="13">
        <f t="shared" si="5"/>
        <v>0</v>
      </c>
      <c r="AI58" s="13">
        <f t="shared" si="5"/>
        <v>0</v>
      </c>
      <c r="AJ58" s="13">
        <f t="shared" si="5"/>
        <v>0</v>
      </c>
      <c r="AK58" s="13">
        <f t="shared" si="5"/>
        <v>0</v>
      </c>
      <c r="AL58" s="13">
        <f t="shared" si="5"/>
        <v>0</v>
      </c>
      <c r="AM58" s="13">
        <f t="shared" si="5"/>
        <v>0</v>
      </c>
      <c r="AN58" s="13">
        <f t="shared" si="5"/>
        <v>0</v>
      </c>
      <c r="AO58" s="13">
        <f t="shared" si="5"/>
        <v>0</v>
      </c>
      <c r="AP58" s="13">
        <f t="shared" si="5"/>
        <v>0</v>
      </c>
      <c r="AQ58" s="13">
        <f t="shared" si="5"/>
        <v>0</v>
      </c>
      <c r="AR58" s="13">
        <f t="shared" si="5"/>
        <v>0</v>
      </c>
      <c r="AS58" s="13">
        <f t="shared" si="5"/>
        <v>0</v>
      </c>
      <c r="AT58" s="13">
        <f t="shared" si="5"/>
        <v>0</v>
      </c>
      <c r="AU58" s="13">
        <f t="shared" si="5"/>
        <v>0</v>
      </c>
      <c r="AV58" s="13">
        <f t="shared" si="5"/>
        <v>0</v>
      </c>
      <c r="AW58" s="13">
        <f t="shared" si="5"/>
        <v>0</v>
      </c>
      <c r="AX58" s="13">
        <f t="shared" si="5"/>
        <v>0</v>
      </c>
    </row>
    <row r="59" spans="1:50" x14ac:dyDescent="0.35">
      <c r="A59" s="1" t="s">
        <v>37</v>
      </c>
      <c r="B59" s="13">
        <f>IF(AND(B23&lt;1,B14&lt;4.5,B28&lt;0.5),0,IF(AND(B23&gt;=1,B23&lt;6,B22&gt;=0.5,B14&lt;4.5,B28&lt;0.5),0.13,IF(AND(B23&gt;=5,B23&lt;6,B14&lt;4.5,B28&gt;=0.5,B27&lt;3),0.18,IF(AND(B23&lt;6,B14&gt;=25),0.21,IF(AND(B23&gt;=1,B23&lt;6,B22&lt;0.5,B14&lt;4.5,B28&lt;0.5),0.26,IF(AND(B23&gt;=6,B23&lt;28,B22&lt;0.75,B21&lt;4.5,B26&lt;4,B19&lt;2.5,B17&lt;6,B28&lt;4.5,B16&lt;0.5,B18&lt;0.25),0.31,IF(AND(B23&gt;=6,B23&lt;28,B22&lt;0.75,B21&lt;0.25,B26&lt;4,B19&lt;2.5,B17&lt;6,B28&lt;4.5,B16&gt;=0.5,B18&lt;0.25,B24&lt;3),0.32,IF(AND(B23&gt;=6,B23&lt;28,B22&lt;4.5,B21&lt;4.5,B26&lt;4,B19&lt;2.5,B28&gt;=4.5),0.36,IF(AND(B23&gt;=5,B23&lt;6,B14&lt;4.5,B28&gt;=0.5,B27&gt;=3),0.39,IF(AND(B23&gt;=6,B23&lt;28,B22&gt;=0.75,B22&lt;4.5,B21&lt;4.5,B26&lt;4,B19&lt;2.5,B17&lt;6,B28&lt;4.5,B16&gt;=0.75),0.39,IF(AND(B23&gt;=6,B23&lt;28,B22&lt;4.5,B21&lt;4.5,B26&lt;4,B19&lt;2.5,B17&gt;=6,B28&lt;4.5),0.4,IF(AND(B23&gt;=6,B23&lt;23,B22&lt;4.5,B21&lt;0.75,B26&gt;=4),0.42,IF(AND(B23&gt;=6,B23&lt;28,B22&lt;4.5,B21&lt;4.5,B26&lt;4,B19&gt;=2.5,B14&lt;2.5,B16&lt;2.5),0.43,IF(AND(B23&gt;=6,B23&lt;28,B22&lt;4.5,B21&lt;4.5,B26&lt;4,B19&gt;=2.5,B14&gt;=15),0.46,IF(AND(B23&gt;=28,B23&lt;53,B21&lt;1.5,B17&lt;4,B14&lt;1.5,B27&gt;=1),0.49,IF(AND(B23&lt;5,B14&lt;4.5,B28&gt;=0.5),0.5,IF(AND(B23&lt;6,B14&gt;=4.5,B14&lt;6),0.51,IF(AND(B23&gt;=6,B23&lt;28,B22&lt;0.75,B21&lt;0.25,B26&lt;4,B19&lt;2.5,B17&lt;6,B28&lt;4.5,B16&gt;=0.5,B18&lt;0.25,B24&gt;=3),0.56,IF(AND(B23&gt;=6,B23&lt;28,B22&lt;4.5,B21&gt;=4.5,B16&lt;1.5),0.57,IF(AND(B23&gt;=6,B23&lt;28,B22&gt;=4.5,B26&lt;6,B25&gt;=2),0.58,IF(AND(B23&gt;=6,B23&lt;28,B22&lt;4.5,B21&lt;4.5,B26&lt;4,B19&gt;=2.5,B14&lt;2.5,B16&gt;=2.5),0.58,IF(AND(B23&gt;=6,B23&lt;28,B22&gt;=0.75,B22&lt;4.5,B21&lt;4.5,B26&lt;4,B19&lt;2.5,B17&lt;6,B28&lt;4.5,B16&lt;0.75),0.59,IF(AND(B23&gt;=6,B23&lt;23,B22&lt;4.5,B21&gt;=0.75,B21&lt;4.5,B26&gt;=4,B25&lt;4),0.63,IF(AND(B23&gt;=6,B23&lt;28,B22&lt;0.75,B21&gt;=0.25,B21&lt;4.5,B26&lt;4,B19&lt;2.5,B17&lt;6,B28&lt;4.5,B16&gt;=0.5,B18&lt;0.25),0.68,IF(AND(B23&gt;=28,B23&lt;53,B19&lt;4,B17&lt;4,B27&lt;1,B25&gt;=4),0.69,IF(AND(B23&gt;=6,B23&lt;28,B22&lt;4.5,B21&lt;4.5,B26&lt;4,B19&gt;=2.5,B14&gt;=2.5,B14&lt;15),0.74,IF(AND(B23&gt;=28,B23&lt;53,B21&lt;1.5,B17&lt;4,B14&gt;=3.5,B27&gt;=1),0.78,IF(AND(B23&gt;=6,B23&lt;23,B22&lt;4.5,B21&gt;=0.75,B21&lt;4.5,B26&gt;=4,B25&gt;=4),0.79,IF(AND(B23&gt;=28,B23&lt;53,B19&lt;4,B17&lt;4,B27&lt;1,B25&lt;4,B20&gt;=35),0.79,IF(AND(B23&gt;=6,B23&lt;28,B22&lt;4.5,B21&gt;=4.5,B16&gt;=1.5),0.79,IF(AND(B23&gt;=6,B23&lt;28,B22&gt;=4.5,B26&lt;6,B25&lt;2),0.8,IF(AND(B23&lt;6,B14&gt;=6,B14&lt;25),0.85,IF(AND(B23&gt;=28,B23&lt;53,B21&gt;=1.5,B17&lt;4,B27&gt;=3),0.87,IF(AND(B23&gt;=53,B26&lt;3),0.89,IF(AND(B23&gt;=23,B23&lt;28,B22&lt;4.5,B21&lt;4.5,B26&gt;=4),0.94,IF(AND(B23&gt;=28,B23&lt;53,B21&gt;=1.5,B19&gt;=4,B17&lt;4,B27&gt;=1,B27&lt;3),0.94,IF(AND(B23&gt;=6,B23&lt;28,B22&lt;0.75,B21&lt;4.5,B26&lt;4,B19&lt;2.5,B17&lt;6,B28&lt;4.5,B18&gt;=0.25),0.96,IF(AND(B23&gt;=6,B23&lt;28,B22&gt;=4.5,B26&gt;=6),0.97,IF(AND(B23&gt;=28,B23&lt;53,B21&lt;1.5,B17&lt;4,B14&gt;=1.5,B14&lt;3.5,B27&gt;=1),1,IF(AND(B23&gt;=28,B23&lt;53,B19&lt;4,B17&lt;4,B27&lt;1,B25&lt;4,B20&lt;35),1.02,IF(AND(B23&gt;=28,B23&lt;53,B19&lt;6,B17&gt;=4),1.11,IF(AND(B23&gt;=28,B23&lt;53,B21&gt;=1.5,B19&lt;4,B17&lt;4,B27&gt;=1,B27&lt;3),1.12,IF(AND(B23&gt;=53,B22&lt;12.5,B26&gt;=3),1.34,IF(AND(B23&gt;=28,B23&lt;53,B19&gt;=4,B17&lt;4,B27&lt;1),1.34,IF(AND(B23&gt;=28,B23&lt;53,B19&gt;=6,B17&gt;=4),1.41,IF(AND(B23&gt;=53,B22&gt;=12.5,B26&gt;=3),1.57,""))))))))))))))))))))))))))))))))))))))))))))))</f>
        <v>0.79</v>
      </c>
      <c r="C59" s="13">
        <f t="shared" ref="C59:AX59" si="6">IF(AND(C23&lt;1,C14&lt;4.5,C28&lt;0.5),0,IF(AND(C23&gt;=1,C23&lt;6,C22&gt;=0.5,C14&lt;4.5,C28&lt;0.5),0.13,IF(AND(C23&gt;=5,C23&lt;6,C14&lt;4.5,C28&gt;=0.5,C27&lt;3),0.18,IF(AND(C23&lt;6,C14&gt;=25),0.21,IF(AND(C23&gt;=1,C23&lt;6,C22&lt;0.5,C14&lt;4.5,C28&lt;0.5),0.26,IF(AND(C23&gt;=6,C23&lt;28,C22&lt;0.75,C21&lt;4.5,C26&lt;4,C19&lt;2.5,C17&lt;6,C28&lt;4.5,C16&lt;0.5,C18&lt;0.25),0.31,IF(AND(C23&gt;=6,C23&lt;28,C22&lt;0.75,C21&lt;0.25,C26&lt;4,C19&lt;2.5,C17&lt;6,C28&lt;4.5,C16&gt;=0.5,C18&lt;0.25,C24&lt;3),0.32,IF(AND(C23&gt;=6,C23&lt;28,C22&lt;4.5,C21&lt;4.5,C26&lt;4,C19&lt;2.5,C28&gt;=4.5),0.36,IF(AND(C23&gt;=5,C23&lt;6,C14&lt;4.5,C28&gt;=0.5,C27&gt;=3),0.39,IF(AND(C23&gt;=6,C23&lt;28,C22&gt;=0.75,C22&lt;4.5,C21&lt;4.5,C26&lt;4,C19&lt;2.5,C17&lt;6,C28&lt;4.5,C16&gt;=0.75),0.39,IF(AND(C23&gt;=6,C23&lt;28,C22&lt;4.5,C21&lt;4.5,C26&lt;4,C19&lt;2.5,C17&gt;=6,C28&lt;4.5),0.4,IF(AND(C23&gt;=6,C23&lt;23,C22&lt;4.5,C21&lt;0.75,C26&gt;=4),0.42,IF(AND(C23&gt;=6,C23&lt;28,C22&lt;4.5,C21&lt;4.5,C26&lt;4,C19&gt;=2.5,C14&lt;2.5,C16&lt;2.5),0.43,IF(AND(C23&gt;=6,C23&lt;28,C22&lt;4.5,C21&lt;4.5,C26&lt;4,C19&gt;=2.5,C14&gt;=15),0.46,IF(AND(C23&gt;=28,C23&lt;53,C21&lt;1.5,C17&lt;4,C14&lt;1.5,C27&gt;=1),0.49,IF(AND(C23&lt;5,C14&lt;4.5,C28&gt;=0.5),0.5,IF(AND(C23&lt;6,C14&gt;=4.5,C14&lt;6),0.51,IF(AND(C23&gt;=6,C23&lt;28,C22&lt;0.75,C21&lt;0.25,C26&lt;4,C19&lt;2.5,C17&lt;6,C28&lt;4.5,C16&gt;=0.5,C18&lt;0.25,C24&gt;=3),0.56,IF(AND(C23&gt;=6,C23&lt;28,C22&lt;4.5,C21&gt;=4.5,C16&lt;1.5),0.57,IF(AND(C23&gt;=6,C23&lt;28,C22&gt;=4.5,C26&lt;6,C25&gt;=2),0.58,IF(AND(C23&gt;=6,C23&lt;28,C22&lt;4.5,C21&lt;4.5,C26&lt;4,C19&gt;=2.5,C14&lt;2.5,C16&gt;=2.5),0.58,IF(AND(C23&gt;=6,C23&lt;28,C22&gt;=0.75,C22&lt;4.5,C21&lt;4.5,C26&lt;4,C19&lt;2.5,C17&lt;6,C28&lt;4.5,C16&lt;0.75),0.59,IF(AND(C23&gt;=6,C23&lt;23,C22&lt;4.5,C21&gt;=0.75,C21&lt;4.5,C26&gt;=4,C25&lt;4),0.63,IF(AND(C23&gt;=6,C23&lt;28,C22&lt;0.75,C21&gt;=0.25,C21&lt;4.5,C26&lt;4,C19&lt;2.5,C17&lt;6,C28&lt;4.5,C16&gt;=0.5,C18&lt;0.25),0.68,IF(AND(C23&gt;=28,C23&lt;53,C19&lt;4,C17&lt;4,C27&lt;1,C25&gt;=4),0.69,IF(AND(C23&gt;=6,C23&lt;28,C22&lt;4.5,C21&lt;4.5,C26&lt;4,C19&gt;=2.5,C14&gt;=2.5,C14&lt;15),0.74,IF(AND(C23&gt;=28,C23&lt;53,C21&lt;1.5,C17&lt;4,C14&gt;=3.5,C27&gt;=1),0.78,IF(AND(C23&gt;=6,C23&lt;23,C22&lt;4.5,C21&gt;=0.75,C21&lt;4.5,C26&gt;=4,C25&gt;=4),0.79,IF(AND(C23&gt;=28,C23&lt;53,C19&lt;4,C17&lt;4,C27&lt;1,C25&lt;4,C20&gt;=35),0.79,IF(AND(C23&gt;=6,C23&lt;28,C22&lt;4.5,C21&gt;=4.5,C16&gt;=1.5),0.79,IF(AND(C23&gt;=6,C23&lt;28,C22&gt;=4.5,C26&lt;6,C25&lt;2),0.8,IF(AND(C23&lt;6,C14&gt;=6,C14&lt;25),0.85,IF(AND(C23&gt;=28,C23&lt;53,C21&gt;=1.5,C17&lt;4,C27&gt;=3),0.87,IF(AND(C23&gt;=53,C26&lt;3),0.89,IF(AND(C23&gt;=23,C23&lt;28,C22&lt;4.5,C21&lt;4.5,C26&gt;=4),0.94,IF(AND(C23&gt;=28,C23&lt;53,C21&gt;=1.5,C19&gt;=4,C17&lt;4,C27&gt;=1,C27&lt;3),0.94,IF(AND(C23&gt;=6,C23&lt;28,C22&lt;0.75,C21&lt;4.5,C26&lt;4,C19&lt;2.5,C17&lt;6,C28&lt;4.5,C18&gt;=0.25),0.96,IF(AND(C23&gt;=6,C23&lt;28,C22&gt;=4.5,C26&gt;=6),0.97,IF(AND(C23&gt;=28,C23&lt;53,C21&lt;1.5,C17&lt;4,C14&gt;=1.5,C14&lt;3.5,C27&gt;=1),1,IF(AND(C23&gt;=28,C23&lt;53,C19&lt;4,C17&lt;4,C27&lt;1,C25&lt;4,C20&lt;35),1.02,IF(AND(C23&gt;=28,C23&lt;53,C19&lt;6,C17&gt;=4),1.11,IF(AND(C23&gt;=28,C23&lt;53,C21&gt;=1.5,C19&lt;4,C17&lt;4,C27&gt;=1,C27&lt;3),1.12,IF(AND(C23&gt;=53,C22&lt;12.5,C26&gt;=3),1.34,IF(AND(C23&gt;=28,C23&lt;53,C19&gt;=4,C17&lt;4,C27&lt;1),1.34,IF(AND(C23&gt;=28,C23&lt;53,C19&gt;=6,C17&gt;=4),1.41,IF(AND(C23&gt;=53,C22&gt;=12.5,C26&gt;=3),1.57,""))))))))))))))))))))))))))))))))))))))))))))))</f>
        <v>1.02</v>
      </c>
      <c r="D59" s="13">
        <f t="shared" si="6"/>
        <v>0</v>
      </c>
      <c r="E59" s="13">
        <f t="shared" si="6"/>
        <v>0</v>
      </c>
      <c r="F59" s="13">
        <f t="shared" si="6"/>
        <v>0</v>
      </c>
      <c r="G59" s="13">
        <f t="shared" si="6"/>
        <v>0</v>
      </c>
      <c r="H59" s="13">
        <f t="shared" si="6"/>
        <v>0</v>
      </c>
      <c r="I59" s="13">
        <f t="shared" si="6"/>
        <v>0</v>
      </c>
      <c r="J59" s="13">
        <f t="shared" si="6"/>
        <v>0</v>
      </c>
      <c r="K59" s="13">
        <f t="shared" si="6"/>
        <v>0</v>
      </c>
      <c r="L59" s="13">
        <f t="shared" si="6"/>
        <v>0</v>
      </c>
      <c r="M59" s="13">
        <f t="shared" si="6"/>
        <v>0</v>
      </c>
      <c r="N59" s="13">
        <f t="shared" si="6"/>
        <v>0</v>
      </c>
      <c r="O59" s="13">
        <f t="shared" si="6"/>
        <v>0</v>
      </c>
      <c r="P59" s="13">
        <f t="shared" si="6"/>
        <v>0</v>
      </c>
      <c r="Q59" s="13">
        <f t="shared" si="6"/>
        <v>0</v>
      </c>
      <c r="R59" s="13">
        <f t="shared" si="6"/>
        <v>0</v>
      </c>
      <c r="S59" s="13">
        <f t="shared" si="6"/>
        <v>0</v>
      </c>
      <c r="T59" s="13">
        <f t="shared" si="6"/>
        <v>0</v>
      </c>
      <c r="U59" s="13">
        <f t="shared" si="6"/>
        <v>0</v>
      </c>
      <c r="V59" s="13">
        <f t="shared" si="6"/>
        <v>0</v>
      </c>
      <c r="W59" s="13">
        <f t="shared" si="6"/>
        <v>0</v>
      </c>
      <c r="X59" s="13">
        <f t="shared" si="6"/>
        <v>0</v>
      </c>
      <c r="Y59" s="13">
        <f t="shared" si="6"/>
        <v>0</v>
      </c>
      <c r="Z59" s="13">
        <f t="shared" si="6"/>
        <v>0</v>
      </c>
      <c r="AA59" s="13">
        <f t="shared" si="6"/>
        <v>0</v>
      </c>
      <c r="AB59" s="13">
        <f t="shared" si="6"/>
        <v>0</v>
      </c>
      <c r="AC59" s="13">
        <f t="shared" si="6"/>
        <v>0</v>
      </c>
      <c r="AD59" s="13">
        <f t="shared" si="6"/>
        <v>0</v>
      </c>
      <c r="AE59" s="13">
        <f t="shared" si="6"/>
        <v>0</v>
      </c>
      <c r="AF59" s="13">
        <f t="shared" si="6"/>
        <v>0</v>
      </c>
      <c r="AG59" s="13">
        <f t="shared" si="6"/>
        <v>0</v>
      </c>
      <c r="AH59" s="13">
        <f t="shared" si="6"/>
        <v>0</v>
      </c>
      <c r="AI59" s="13">
        <f t="shared" si="6"/>
        <v>0</v>
      </c>
      <c r="AJ59" s="13">
        <f t="shared" si="6"/>
        <v>0</v>
      </c>
      <c r="AK59" s="13">
        <f t="shared" si="6"/>
        <v>0</v>
      </c>
      <c r="AL59" s="13">
        <f t="shared" si="6"/>
        <v>0</v>
      </c>
      <c r="AM59" s="13">
        <f t="shared" si="6"/>
        <v>0</v>
      </c>
      <c r="AN59" s="13">
        <f t="shared" si="6"/>
        <v>0</v>
      </c>
      <c r="AO59" s="13">
        <f t="shared" si="6"/>
        <v>0</v>
      </c>
      <c r="AP59" s="13">
        <f t="shared" si="6"/>
        <v>0</v>
      </c>
      <c r="AQ59" s="13">
        <f t="shared" si="6"/>
        <v>0</v>
      </c>
      <c r="AR59" s="13">
        <f t="shared" si="6"/>
        <v>0</v>
      </c>
      <c r="AS59" s="13">
        <f t="shared" si="6"/>
        <v>0</v>
      </c>
      <c r="AT59" s="13">
        <f t="shared" si="6"/>
        <v>0</v>
      </c>
      <c r="AU59" s="13">
        <f t="shared" si="6"/>
        <v>0</v>
      </c>
      <c r="AV59" s="13">
        <f t="shared" si="6"/>
        <v>0</v>
      </c>
      <c r="AW59" s="13">
        <f t="shared" si="6"/>
        <v>0</v>
      </c>
      <c r="AX59" s="13">
        <f t="shared" si="6"/>
        <v>0</v>
      </c>
    </row>
    <row r="60" spans="1:50" x14ac:dyDescent="0.35">
      <c r="A60" s="1" t="s">
        <v>38</v>
      </c>
      <c r="B60" s="13">
        <f>IF(AND(B23&lt;1,B14&lt;2.5,B25&lt;1),0,IF(AND(B23&lt;13,B14&lt;2.5,B25&gt;=1,B17&gt;=1.5),0.1,IF(AND(B23&lt;13,B14&gt;=25),0.19,IF(AND(B23&gt;=13,B23&lt;33,B26&lt;1,B16&gt;=13.5),0.21,IF(AND(B23&gt;=1,B23&lt;13,B14&lt;2.5,B25&lt;1,B16&lt;5.5),0.23,IF(AND(B23&lt;13,B14&gt;=2.5,B14&lt;25,B24&lt;3,B18&gt;=3),0.23,IF(AND(B23&lt;13,B14&lt;2.5,B25&gt;=1,B24&gt;=8,B20&lt;0.25,B17&lt;0.75,B28&gt;=0.5),0.29,IF(AND(B23&lt;13,B14&lt;2.5,B25&gt;=1,B17&lt;0.75,B28&lt;0.5),0.32,IF(AND(B23&gt;=6,B23&lt;13,B14&gt;=2.5,B14&lt;25,B24&gt;=3,B20&lt;3.5,B16&lt;3.5,B22&lt;3.5),0.36,IF(AND(B23&gt;=13,B23&lt;33,B14&lt;5,B25&gt;=4,B26&gt;=1,B21&gt;=6.5),0.46,IF(AND(B23&lt;13,B14&lt;2.5,B25&gt;=1,B17&gt;=0.75,B17&lt;1.5,B28&gt;=0.5),0.46,IF(AND(B23&gt;=13,B23&lt;33,B26&gt;=7,B21&lt;5.5,B20&lt;1.5),0.46,IF(AND(B23&gt;=13,B23&lt;33,B26&gt;=1,B26&lt;7,B21&lt;5.5,B20&lt;1.5,B18&gt;=8,B27&lt;4),0.46,IF(AND(B23&gt;=13,B23&lt;33,B24&gt;=3,B26&lt;1,B16&lt;13.5),0.47,IF(AND(B23&lt;13,B14&gt;=2.5,B14&lt;25,B24&lt;3,B16&gt;=4,B28&lt;0.5,B18&lt;3),0.47,IF(AND(B23&lt;6,B14&gt;=2.5,B14&lt;25,B24&gt;=3,B20&lt;3.5,B16&lt;3.5,B22&lt;3.5),0.49,IF(AND(B23&lt;13,B14&gt;=7.5,B14&lt;25,B24&gt;=3,B16&gt;=3.5,B22&lt;3.5),0.49,IF(AND(B23&lt;13,B14&lt;2.5,B25&gt;=1,B24&lt;8,B20&lt;0.25,B17&lt;0.75,B28&gt;=0.5),0.49,IF(AND(B23&lt;13,B14&lt;2.5,B25&gt;=1,B20&gt;=0.25,B17&lt;0.75,B28&gt;=0.5),0.52,IF(AND(B23&gt;=13,B23&lt;33,B26&gt;=1,B21&lt;5.5,B20&gt;=1.5,B17&lt;0.5,B19&lt;0.75),0.54,IF(AND(B23&gt;=1,B23&lt;13,B14&lt;2.5,B25&lt;1,B16&gt;=5.5),0.56,IF(AND(B23&gt;=13,B23&lt;33,B26&gt;=1,B26&lt;7,B21&lt;5.5,B20&lt;1.5,B27&gt;=4),0.57,IF(AND(B23&lt;13,B14&gt;=4.5,B14&lt;25,B24&lt;3,B16&lt;4,B18&lt;3,B27&gt;=3),0.58,IF(AND(B23&gt;=13,B23&lt;33,B24&lt;3,B26&lt;1,B16&lt;13.5),0.63,IF(AND(B23&lt;13,B14&gt;=2.5,B14&lt;25,B24&lt;3,B16&gt;=4,B28&gt;=0.5,B18&lt;3),0.65,IF(AND(B23&gt;=13,B23&lt;33,B26&gt;=1,B21&lt;5.5,B20&gt;=1.5,B22&gt;=9.5,B19&gt;=0.75),0.65,IF(AND(B23&gt;=38,B23&lt;53,B25&gt;=2,B25&lt;3),0.68,IF(AND(B23&gt;=13,B23&lt;33,B14&gt;=5,B25&gt;=4,B26&gt;=1,B21&gt;=6.5),0.69,IF(AND(B23&lt;13,B14&lt;2.5,B25&gt;=1,B17&gt;=0.75,B17&lt;1.5,B28&lt;0.5),0.71,IF(AND(B23&lt;13,B14&gt;=2.5,B14&lt;25,B24&gt;=3,B22&gt;=3.5),0.73,IF(AND(B23&gt;=13,B23&lt;33,B26&gt;=1,B21&lt;5.5,B20&gt;=1.5,B17&gt;=0.5,B19&lt;0.75),0.74,IF(AND(B23&lt;13,B14&gt;=2.5,B14&lt;25,B24&gt;=3,B20&gt;=3.5,B16&lt;3.5,B22&lt;3.5),0.74,IF(AND(B23&lt;13,B14&gt;=4.5,B14&lt;25,B24&lt;3,B16&lt;4,B18&lt;3,B27&lt;3),0.75,IF(AND(B23&gt;=13,B23&lt;33,B26&gt;=1,B26&lt;7,B21&lt;5.5,B20&lt;1.5,B18&lt;8,B27&lt;4),0.75,IF(AND(B23&gt;=13,B23&lt;33,B26&gt;=1,B21&lt;5.5,B20&gt;=1.5,B22&lt;9.5,B19&gt;=2.5),0.77,IF(AND(B23&lt;13,B14&gt;=2.5,B14&lt;7.5,B24&gt;=3,B16&gt;=3.5,B22&lt;3.5),0.79,IF(AND(B23&gt;=13,B23&lt;33,B14&gt;=5.5,B25&lt;4,B26&gt;=1,B21&gt;=6.5),0.79,IF(AND(B23&gt;=33,B23&lt;38,B25&gt;=3),0.81,IF(AND(B23&gt;=38,B23&lt;53,B25&lt;2,B24&gt;=4),0.82,IF(AND(B23&gt;=13,B23&lt;33,B26&gt;=1,B21&lt;5.5,B20&gt;=1.5,B22&lt;9.5,B19&gt;=0.75,B19&lt;2.5),0.92,IF(AND(B23&lt;13,B14&gt;=2.5,B14&lt;4.5,B24&lt;3,B16&lt;4,B18&lt;3),0.95,IF(AND(B23&gt;=13,B23&lt;33,B14&lt;5.5,B25&lt;4,B26&gt;=1,B21&gt;=6.5),0.98,IF(AND(B23&gt;=13,B23&lt;33,B26&gt;=1,B21&gt;=5.5,B21&lt;6.5),1.02,IF(AND(B23&gt;=38,B23&lt;53,B25&lt;2,B24&lt;4),1.07,IF(AND(B23&gt;=33,B23&lt;38,B25&lt;3),1.07,IF(AND(B23&gt;=38,B23&lt;53,B25&gt;=3,B25&lt;4),1.08,IF(AND(B23&gt;=38,B23&lt;53,B25&gt;=4),1.32,IF(AND(B23&gt;=53,B21&gt;=3),1.35,IF(AND(B23&gt;=53,B21&lt;3),1.57,"")))))))))))))))))))))))))))))))))))))))))))))))))</f>
        <v>0.68</v>
      </c>
      <c r="C60" s="13">
        <f t="shared" ref="C60:AX60" si="7">IF(AND(C23&lt;1,C14&lt;2.5,C25&lt;1),0,IF(AND(C23&lt;13,C14&lt;2.5,C25&gt;=1,C17&gt;=1.5),0.1,IF(AND(C23&lt;13,C14&gt;=25),0.19,IF(AND(C23&gt;=13,C23&lt;33,C26&lt;1,C16&gt;=13.5),0.21,IF(AND(C23&gt;=1,C23&lt;13,C14&lt;2.5,C25&lt;1,C16&lt;5.5),0.23,IF(AND(C23&lt;13,C14&gt;=2.5,C14&lt;25,C24&lt;3,C18&gt;=3),0.23,IF(AND(C23&lt;13,C14&lt;2.5,C25&gt;=1,C24&gt;=8,C20&lt;0.25,C17&lt;0.75,C28&gt;=0.5),0.29,IF(AND(C23&lt;13,C14&lt;2.5,C25&gt;=1,C17&lt;0.75,C28&lt;0.5),0.32,IF(AND(C23&gt;=6,C23&lt;13,C14&gt;=2.5,C14&lt;25,C24&gt;=3,C20&lt;3.5,C16&lt;3.5,C22&lt;3.5),0.36,IF(AND(C23&gt;=13,C23&lt;33,C14&lt;5,C25&gt;=4,C26&gt;=1,C21&gt;=6.5),0.46,IF(AND(C23&lt;13,C14&lt;2.5,C25&gt;=1,C17&gt;=0.75,C17&lt;1.5,C28&gt;=0.5),0.46,IF(AND(C23&gt;=13,C23&lt;33,C26&gt;=7,C21&lt;5.5,C20&lt;1.5),0.46,IF(AND(C23&gt;=13,C23&lt;33,C26&gt;=1,C26&lt;7,C21&lt;5.5,C20&lt;1.5,C18&gt;=8,C27&lt;4),0.46,IF(AND(C23&gt;=13,C23&lt;33,C24&gt;=3,C26&lt;1,C16&lt;13.5),0.47,IF(AND(C23&lt;13,C14&gt;=2.5,C14&lt;25,C24&lt;3,C16&gt;=4,C28&lt;0.5,C18&lt;3),0.47,IF(AND(C23&lt;6,C14&gt;=2.5,C14&lt;25,C24&gt;=3,C20&lt;3.5,C16&lt;3.5,C22&lt;3.5),0.49,IF(AND(C23&lt;13,C14&gt;=7.5,C14&lt;25,C24&gt;=3,C16&gt;=3.5,C22&lt;3.5),0.49,IF(AND(C23&lt;13,C14&lt;2.5,C25&gt;=1,C24&lt;8,C20&lt;0.25,C17&lt;0.75,C28&gt;=0.5),0.49,IF(AND(C23&lt;13,C14&lt;2.5,C25&gt;=1,C20&gt;=0.25,C17&lt;0.75,C28&gt;=0.5),0.52,IF(AND(C23&gt;=13,C23&lt;33,C26&gt;=1,C21&lt;5.5,C20&gt;=1.5,C17&lt;0.5,C19&lt;0.75),0.54,IF(AND(C23&gt;=1,C23&lt;13,C14&lt;2.5,C25&lt;1,C16&gt;=5.5),0.56,IF(AND(C23&gt;=13,C23&lt;33,C26&gt;=1,C26&lt;7,C21&lt;5.5,C20&lt;1.5,C27&gt;=4),0.57,IF(AND(C23&lt;13,C14&gt;=4.5,C14&lt;25,C24&lt;3,C16&lt;4,C18&lt;3,C27&gt;=3),0.58,IF(AND(C23&gt;=13,C23&lt;33,C24&lt;3,C26&lt;1,C16&lt;13.5),0.63,IF(AND(C23&lt;13,C14&gt;=2.5,C14&lt;25,C24&lt;3,C16&gt;=4,C28&gt;=0.5,C18&lt;3),0.65,IF(AND(C23&gt;=13,C23&lt;33,C26&gt;=1,C21&lt;5.5,C20&gt;=1.5,C22&gt;=9.5,C19&gt;=0.75),0.65,IF(AND(C23&gt;=38,C23&lt;53,C25&gt;=2,C25&lt;3),0.68,IF(AND(C23&gt;=13,C23&lt;33,C14&gt;=5,C25&gt;=4,C26&gt;=1,C21&gt;=6.5),0.69,IF(AND(C23&lt;13,C14&lt;2.5,C25&gt;=1,C17&gt;=0.75,C17&lt;1.5,C28&lt;0.5),0.71,IF(AND(C23&lt;13,C14&gt;=2.5,C14&lt;25,C24&gt;=3,C22&gt;=3.5),0.73,IF(AND(C23&gt;=13,C23&lt;33,C26&gt;=1,C21&lt;5.5,C20&gt;=1.5,C17&gt;=0.5,C19&lt;0.75),0.74,IF(AND(C23&lt;13,C14&gt;=2.5,C14&lt;25,C24&gt;=3,C20&gt;=3.5,C16&lt;3.5,C22&lt;3.5),0.74,IF(AND(C23&lt;13,C14&gt;=4.5,C14&lt;25,C24&lt;3,C16&lt;4,C18&lt;3,C27&lt;3),0.75,IF(AND(C23&gt;=13,C23&lt;33,C26&gt;=1,C26&lt;7,C21&lt;5.5,C20&lt;1.5,C18&lt;8,C27&lt;4),0.75,IF(AND(C23&gt;=13,C23&lt;33,C26&gt;=1,C21&lt;5.5,C20&gt;=1.5,C22&lt;9.5,C19&gt;=2.5),0.77,IF(AND(C23&lt;13,C14&gt;=2.5,C14&lt;7.5,C24&gt;=3,C16&gt;=3.5,C22&lt;3.5),0.79,IF(AND(C23&gt;=13,C23&lt;33,C14&gt;=5.5,C25&lt;4,C26&gt;=1,C21&gt;=6.5),0.79,IF(AND(C23&gt;=33,C23&lt;38,C25&gt;=3),0.81,IF(AND(C23&gt;=38,C23&lt;53,C25&lt;2,C24&gt;=4),0.82,IF(AND(C23&gt;=13,C23&lt;33,C26&gt;=1,C21&lt;5.5,C20&gt;=1.5,C22&lt;9.5,C19&gt;=0.75,C19&lt;2.5),0.92,IF(AND(C23&lt;13,C14&gt;=2.5,C14&lt;4.5,C24&lt;3,C16&lt;4,C18&lt;3),0.95,IF(AND(C23&gt;=13,C23&lt;33,C14&lt;5.5,C25&lt;4,C26&gt;=1,C21&gt;=6.5),0.98,IF(AND(C23&gt;=13,C23&lt;33,C26&gt;=1,C21&gt;=5.5,C21&lt;6.5),1.02,IF(AND(C23&gt;=38,C23&lt;53,C25&lt;2,C24&lt;4),1.07,IF(AND(C23&gt;=33,C23&lt;38,C25&lt;3),1.07,IF(AND(C23&gt;=38,C23&lt;53,C25&gt;=3,C25&lt;4),1.08,IF(AND(C23&gt;=38,C23&lt;53,C25&gt;=4),1.32,IF(AND(C23&gt;=53,C21&gt;=3),1.35,IF(AND(C23&gt;=53,C21&lt;3),1.57,"")))))))))))))))))))))))))))))))))))))))))))))))))</f>
        <v>0.92</v>
      </c>
      <c r="D60" s="13">
        <f t="shared" si="7"/>
        <v>0</v>
      </c>
      <c r="E60" s="13">
        <f t="shared" si="7"/>
        <v>0</v>
      </c>
      <c r="F60" s="13">
        <f t="shared" si="7"/>
        <v>0</v>
      </c>
      <c r="G60" s="13">
        <f t="shared" si="7"/>
        <v>0</v>
      </c>
      <c r="H60" s="13">
        <f t="shared" si="7"/>
        <v>0</v>
      </c>
      <c r="I60" s="13">
        <f t="shared" si="7"/>
        <v>0</v>
      </c>
      <c r="J60" s="13">
        <f t="shared" si="7"/>
        <v>0</v>
      </c>
      <c r="K60" s="13">
        <f t="shared" si="7"/>
        <v>0</v>
      </c>
      <c r="L60" s="13">
        <f t="shared" si="7"/>
        <v>0</v>
      </c>
      <c r="M60" s="13">
        <f t="shared" si="7"/>
        <v>0</v>
      </c>
      <c r="N60" s="13">
        <f t="shared" si="7"/>
        <v>0</v>
      </c>
      <c r="O60" s="13">
        <f t="shared" si="7"/>
        <v>0</v>
      </c>
      <c r="P60" s="13">
        <f t="shared" si="7"/>
        <v>0</v>
      </c>
      <c r="Q60" s="13">
        <f t="shared" si="7"/>
        <v>0</v>
      </c>
      <c r="R60" s="13">
        <f t="shared" si="7"/>
        <v>0</v>
      </c>
      <c r="S60" s="13">
        <f t="shared" si="7"/>
        <v>0</v>
      </c>
      <c r="T60" s="13">
        <f t="shared" si="7"/>
        <v>0</v>
      </c>
      <c r="U60" s="13">
        <f t="shared" si="7"/>
        <v>0</v>
      </c>
      <c r="V60" s="13">
        <f t="shared" si="7"/>
        <v>0</v>
      </c>
      <c r="W60" s="13">
        <f t="shared" si="7"/>
        <v>0</v>
      </c>
      <c r="X60" s="13">
        <f t="shared" si="7"/>
        <v>0</v>
      </c>
      <c r="Y60" s="13">
        <f t="shared" si="7"/>
        <v>0</v>
      </c>
      <c r="Z60" s="13">
        <f t="shared" si="7"/>
        <v>0</v>
      </c>
      <c r="AA60" s="13">
        <f t="shared" si="7"/>
        <v>0</v>
      </c>
      <c r="AB60" s="13">
        <f t="shared" si="7"/>
        <v>0</v>
      </c>
      <c r="AC60" s="13">
        <f t="shared" si="7"/>
        <v>0</v>
      </c>
      <c r="AD60" s="13">
        <f t="shared" si="7"/>
        <v>0</v>
      </c>
      <c r="AE60" s="13">
        <f t="shared" si="7"/>
        <v>0</v>
      </c>
      <c r="AF60" s="13">
        <f t="shared" si="7"/>
        <v>0</v>
      </c>
      <c r="AG60" s="13">
        <f t="shared" si="7"/>
        <v>0</v>
      </c>
      <c r="AH60" s="13">
        <f t="shared" si="7"/>
        <v>0</v>
      </c>
      <c r="AI60" s="13">
        <f t="shared" si="7"/>
        <v>0</v>
      </c>
      <c r="AJ60" s="13">
        <f t="shared" si="7"/>
        <v>0</v>
      </c>
      <c r="AK60" s="13">
        <f t="shared" si="7"/>
        <v>0</v>
      </c>
      <c r="AL60" s="13">
        <f t="shared" si="7"/>
        <v>0</v>
      </c>
      <c r="AM60" s="13">
        <f t="shared" si="7"/>
        <v>0</v>
      </c>
      <c r="AN60" s="13">
        <f t="shared" si="7"/>
        <v>0</v>
      </c>
      <c r="AO60" s="13">
        <f t="shared" si="7"/>
        <v>0</v>
      </c>
      <c r="AP60" s="13">
        <f t="shared" si="7"/>
        <v>0</v>
      </c>
      <c r="AQ60" s="13">
        <f t="shared" si="7"/>
        <v>0</v>
      </c>
      <c r="AR60" s="13">
        <f t="shared" si="7"/>
        <v>0</v>
      </c>
      <c r="AS60" s="13">
        <f t="shared" si="7"/>
        <v>0</v>
      </c>
      <c r="AT60" s="13">
        <f t="shared" si="7"/>
        <v>0</v>
      </c>
      <c r="AU60" s="13">
        <f t="shared" si="7"/>
        <v>0</v>
      </c>
      <c r="AV60" s="13">
        <f t="shared" si="7"/>
        <v>0</v>
      </c>
      <c r="AW60" s="13">
        <f t="shared" si="7"/>
        <v>0</v>
      </c>
      <c r="AX60" s="13">
        <f t="shared" si="7"/>
        <v>0</v>
      </c>
    </row>
    <row r="61" spans="1:50" x14ac:dyDescent="0.35">
      <c r="A61" s="1" t="s">
        <v>39</v>
      </c>
      <c r="B61" s="13">
        <f>IF(AND(B23&lt;10,B14&gt;=2.5,B17&gt;=7.5),0,IF(AND(B23&gt;=10,B23&lt;33,B14&gt;=23.5,B26&lt;1),0,IF(AND(B23&lt;10,B14&lt;2.5,B21&lt;0.25),0.19,IF(AND(B23&lt;10,B14&gt;=2.5,B24&gt;=2,B17&lt;7.5,B28&gt;=2.5),0.28,IF(AND(B23&gt;=10,B23&lt;33,B26&gt;=1,B24&lt;1,B22&lt;3.5,B28&gt;=1.5),0.3,IF(AND(B23&gt;=10,B23&lt;33,B14&gt;=1.5,B14&lt;23.5,B26&lt;1,B17&lt;4),0.35,IF(AND(B23&lt;10,B14&lt;2.5,B26&gt;=5,B21&gt;=0.25),0.37,IF(AND(B23&lt;10,B14&gt;=2.5,B14&lt;6.5,B24&gt;=2,B17&lt;7.5,B28&gt;=0.5,B28&lt;2.5,B21&lt;4.5),0.37,IF(AND(B23&lt;10,B14&gt;=2.5,B14&lt;6.5,B24&gt;=2,B17&gt;=1.5,B17&lt;7.5,B28&lt;0.5,B21&lt;4.5),0.39,IF(AND(B23&gt;=10,B23&lt;33,B14&lt;15.5,B26&gt;=1,B24&gt;=2,B24&lt;6,B22&gt;=0.25,B22&lt;3.5,B28&lt;2,B19&lt;2.5),0.4,IF(AND(B23&lt;10,B14&lt;2.5,B26&lt;5,B24&lt;4,B21&gt;=0.25),0.42,IF(AND(B23&gt;=10,B23&lt;33,B14&lt;15.5,B26&gt;=1,B24&gt;=2,B24&lt;6,B22&gt;=0.25,B22&lt;3.5,B28&gt;=2,B19&lt;2.5),0.52,IF(AND(B23&gt;=38,B23&lt;53,B25&lt;4,B27&gt;=2,B16&gt;=0.5,B18&lt;4),0.52,IF(AND(B23&gt;=20,B23&lt;33,B26&gt;=1,B22&gt;=11),0.52,IF(AND(B23&gt;=10,B23&lt;33,B14&lt;23.5,B26&lt;1,B17&gt;=4),0.53,IF(AND(B23&gt;=10,B23&lt;33,B26&gt;=1,B24&lt;1,B22&lt;3.5,B28&lt;1.5),0.54,IF(AND(B23&lt;10,B14&gt;=2.5,B14&lt;6.5,B24&gt;=2,B17&lt;1.5,B28&lt;0.5,B21&lt;4.5),0.56,IF(AND(B23&gt;=20,B23&lt;33,B26&gt;=1,B22&gt;=3.5,B22&lt;11,B19&gt;=3.5),0.58,IF(AND(B23&lt;10,B14&gt;=6.5,B24&gt;=2,B17&gt;=2.5,B17&lt;7.5,B28&lt;2.5),0.58,IF(AND(B23&gt;=10,B23&lt;33,B14&lt;1.5,B26&lt;1,B17&lt;4),0.59,IF(AND(B23&lt;10,B14&lt;2.5,B26&lt;5,B24&gt;=4,B21&gt;=0.25),0.6,IF(AND(B23&gt;=10,B23&lt;33,B14&lt;15.5,B26&gt;=1,B24&gt;=6,B22&gt;=0.25,B22&lt;3.5,B19&lt;1.5,B16&lt;3),0.61,IF(AND(B23&gt;=10,B23&lt;33,B14&lt;15.5,B26&gt;=1,B24&gt;=1,B22&gt;=0.25,B22&lt;3.5,B19&gt;=2.5,B18&lt;0.5),0.7,IF(AND(B23&gt;=38,B23&lt;53,B25&lt;4,B27&gt;=2,B16&lt;0.5,B18&lt;4),0.71,IF(AND(B23&lt;10,B14&gt;=2.5,B14&lt;6.5,B24&gt;=2,B17&lt;7.5,B28&lt;2.5,B21&gt;=4.5),0.74,IF(AND(B23&gt;=10,B23&lt;33,B14&lt;15.5,B26&gt;=1,B24&gt;=1,B22&lt;0.25,B21&lt;12),0.74,IF(AND(B23&lt;10,B14&gt;=2.5,B24&lt;2,B17&lt;7.5),0.79,IF(AND(B23&gt;=10,B23&lt;33,B14&gt;=15.5,B26&gt;=1,B24&gt;=1,B22&lt;3.5,B25&gt;=3),0.8,IF(AND(B23&gt;=10,B23&lt;33,B14&lt;15.5,B26&gt;=1,B24&gt;=1,B24&lt;2,B22&gt;=0.25,B22&lt;3.5,B19&lt;2.5),0.81,IF(AND(B23&gt;=10,B23&lt;33,B14&lt;15.5,B26&gt;=1,B24&gt;=1,B22&gt;=0.25,B22&lt;3.5,B19&gt;=2.5,B18&gt;=0.5),0.81,IF(AND(B23&gt;=20,B23&lt;33,B26&gt;=1,B22&gt;=3.5,B22&lt;11,B19&lt;3.5),0.82,IF(AND(B23&gt;=10,B23&lt;33,B14&lt;15.5,B26&gt;=1,B24&gt;=6,B22&gt;=0.25,B22&lt;3.5,B19&lt;2.5,B16&gt;=3),0.84,IF(AND(B23&gt;=10,B23&lt;33,B14&lt;15.5,B26&gt;=1,B24&gt;=6,B22&gt;=0.25,B22&lt;3.5,B19&gt;=1.5,B19&lt;2.5,B16&lt;3),0.89,IF(AND(B23&gt;=38,B23&lt;53,B25&lt;4,B27&gt;=2,B18&gt;=4),0.9,IF(AND(B23&gt;=33,B23&lt;53,B14&lt;0.5,B25&lt;4,B27&lt;2),0.91,IF(AND(B23&gt;=10,B23&lt;20,B26&gt;=1,B22&gt;=3.5),0.94,IF(AND(B23&gt;=10,B23&lt;33,B14&lt;15.5,B26&gt;=1,B24&gt;=1,B22&lt;0.25,B21&gt;=12),0.96,IF(AND(B23&lt;10,B14&gt;=6.5,B24&gt;=2,B17&lt;2.5,B28&lt;2.5),0.99,IF(AND(B23&gt;=33,B23&lt;38,B25&lt;4,B27&gt;=2),1.04,IF(AND(B23&gt;=10,B23&lt;33,B14&gt;=15.5,B26&gt;=1,B24&gt;=1,B22&lt;3.5,B25&lt;3),1.04,IF(AND(B23&gt;=33,B23&lt;53,B14&gt;=0.5,B25&lt;4,B27&lt;2),1.05,IF(AND(B23&gt;=33,B14&lt;8.5,B25&gt;=4),1.18,IF(AND(B23&gt;=33,B14&gt;=15,B25&gt;=4),1.31,IF(AND(B23&gt;=33,B14&gt;=8.5,B14&lt;15,B25&gt;=4),1.46,IF(AND(B23&gt;=53,B25&lt;4),1.57,"")))))))))))))))))))))))))))))))))))))))))))))</f>
        <v>0.91</v>
      </c>
      <c r="C61" s="13">
        <f t="shared" ref="C61:AX61" si="8">IF(AND(C23&lt;10,C14&gt;=2.5,C17&gt;=7.5),0,IF(AND(C23&gt;=10,C23&lt;33,C14&gt;=23.5,C26&lt;1),0,IF(AND(C23&lt;10,C14&lt;2.5,C21&lt;0.25),0.19,IF(AND(C23&lt;10,C14&gt;=2.5,C24&gt;=2,C17&lt;7.5,C28&gt;=2.5),0.28,IF(AND(C23&gt;=10,C23&lt;33,C26&gt;=1,C24&lt;1,C22&lt;3.5,C28&gt;=1.5),0.3,IF(AND(C23&gt;=10,C23&lt;33,C14&gt;=1.5,C14&lt;23.5,C26&lt;1,C17&lt;4),0.35,IF(AND(C23&lt;10,C14&lt;2.5,C26&gt;=5,C21&gt;=0.25),0.37,IF(AND(C23&lt;10,C14&gt;=2.5,C14&lt;6.5,C24&gt;=2,C17&lt;7.5,C28&gt;=0.5,C28&lt;2.5,C21&lt;4.5),0.37,IF(AND(C23&lt;10,C14&gt;=2.5,C14&lt;6.5,C24&gt;=2,C17&gt;=1.5,C17&lt;7.5,C28&lt;0.5,C21&lt;4.5),0.39,IF(AND(C23&gt;=10,C23&lt;33,C14&lt;15.5,C26&gt;=1,C24&gt;=2,C24&lt;6,C22&gt;=0.25,C22&lt;3.5,C28&lt;2,C19&lt;2.5),0.4,IF(AND(C23&lt;10,C14&lt;2.5,C26&lt;5,C24&lt;4,C21&gt;=0.25),0.42,IF(AND(C23&gt;=10,C23&lt;33,C14&lt;15.5,C26&gt;=1,C24&gt;=2,C24&lt;6,C22&gt;=0.25,C22&lt;3.5,C28&gt;=2,C19&lt;2.5),0.52,IF(AND(C23&gt;=38,C23&lt;53,C25&lt;4,C27&gt;=2,C16&gt;=0.5,C18&lt;4),0.52,IF(AND(C23&gt;=20,C23&lt;33,C26&gt;=1,C22&gt;=11),0.52,IF(AND(C23&gt;=10,C23&lt;33,C14&lt;23.5,C26&lt;1,C17&gt;=4),0.53,IF(AND(C23&gt;=10,C23&lt;33,C26&gt;=1,C24&lt;1,C22&lt;3.5,C28&lt;1.5),0.54,IF(AND(C23&lt;10,C14&gt;=2.5,C14&lt;6.5,C24&gt;=2,C17&lt;1.5,C28&lt;0.5,C21&lt;4.5),0.56,IF(AND(C23&gt;=20,C23&lt;33,C26&gt;=1,C22&gt;=3.5,C22&lt;11,C19&gt;=3.5),0.58,IF(AND(C23&lt;10,C14&gt;=6.5,C24&gt;=2,C17&gt;=2.5,C17&lt;7.5,C28&lt;2.5),0.58,IF(AND(C23&gt;=10,C23&lt;33,C14&lt;1.5,C26&lt;1,C17&lt;4),0.59,IF(AND(C23&lt;10,C14&lt;2.5,C26&lt;5,C24&gt;=4,C21&gt;=0.25),0.6,IF(AND(C23&gt;=10,C23&lt;33,C14&lt;15.5,C26&gt;=1,C24&gt;=6,C22&gt;=0.25,C22&lt;3.5,C19&lt;1.5,C16&lt;3),0.61,IF(AND(C23&gt;=10,C23&lt;33,C14&lt;15.5,C26&gt;=1,C24&gt;=1,C22&gt;=0.25,C22&lt;3.5,C19&gt;=2.5,C18&lt;0.5),0.7,IF(AND(C23&gt;=38,C23&lt;53,C25&lt;4,C27&gt;=2,C16&lt;0.5,C18&lt;4),0.71,IF(AND(C23&lt;10,C14&gt;=2.5,C14&lt;6.5,C24&gt;=2,C17&lt;7.5,C28&lt;2.5,C21&gt;=4.5),0.74,IF(AND(C23&gt;=10,C23&lt;33,C14&lt;15.5,C26&gt;=1,C24&gt;=1,C22&lt;0.25,C21&lt;12),0.74,IF(AND(C23&lt;10,C14&gt;=2.5,C24&lt;2,C17&lt;7.5),0.79,IF(AND(C23&gt;=10,C23&lt;33,C14&gt;=15.5,C26&gt;=1,C24&gt;=1,C22&lt;3.5,C25&gt;=3),0.8,IF(AND(C23&gt;=10,C23&lt;33,C14&lt;15.5,C26&gt;=1,C24&gt;=1,C24&lt;2,C22&gt;=0.25,C22&lt;3.5,C19&lt;2.5),0.81,IF(AND(C23&gt;=10,C23&lt;33,C14&lt;15.5,C26&gt;=1,C24&gt;=1,C22&gt;=0.25,C22&lt;3.5,C19&gt;=2.5,C18&gt;=0.5),0.81,IF(AND(C23&gt;=20,C23&lt;33,C26&gt;=1,C22&gt;=3.5,C22&lt;11,C19&lt;3.5),0.82,IF(AND(C23&gt;=10,C23&lt;33,C14&lt;15.5,C26&gt;=1,C24&gt;=6,C22&gt;=0.25,C22&lt;3.5,C19&lt;2.5,C16&gt;=3),0.84,IF(AND(C23&gt;=10,C23&lt;33,C14&lt;15.5,C26&gt;=1,C24&gt;=6,C22&gt;=0.25,C22&lt;3.5,C19&gt;=1.5,C19&lt;2.5,C16&lt;3),0.89,IF(AND(C23&gt;=38,C23&lt;53,C25&lt;4,C27&gt;=2,C18&gt;=4),0.9,IF(AND(C23&gt;=33,C23&lt;53,C14&lt;0.5,C25&lt;4,C27&lt;2),0.91,IF(AND(C23&gt;=10,C23&lt;20,C26&gt;=1,C22&gt;=3.5),0.94,IF(AND(C23&gt;=10,C23&lt;33,C14&lt;15.5,C26&gt;=1,C24&gt;=1,C22&lt;0.25,C21&gt;=12),0.96,IF(AND(C23&lt;10,C14&gt;=6.5,C24&gt;=2,C17&lt;2.5,C28&lt;2.5),0.99,IF(AND(C23&gt;=33,C23&lt;38,C25&lt;4,C27&gt;=2),1.04,IF(AND(C23&gt;=10,C23&lt;33,C14&gt;=15.5,C26&gt;=1,C24&gt;=1,C22&lt;3.5,C25&lt;3),1.04,IF(AND(C23&gt;=33,C23&lt;53,C14&gt;=0.5,C25&lt;4,C27&lt;2),1.05,IF(AND(C23&gt;=33,C14&lt;8.5,C25&gt;=4),1.18,IF(AND(C23&gt;=33,C14&gt;=15,C25&gt;=4),1.31,IF(AND(C23&gt;=33,C14&gt;=8.5,C14&lt;15,C25&gt;=4),1.46,IF(AND(C23&gt;=53,C25&lt;4),1.57,"")))))))))))))))))))))))))))))))))))))))))))))</f>
        <v>0.82</v>
      </c>
      <c r="D61" s="13">
        <f t="shared" si="8"/>
        <v>0.19</v>
      </c>
      <c r="E61" s="13">
        <f t="shared" si="8"/>
        <v>0.19</v>
      </c>
      <c r="F61" s="13">
        <f t="shared" si="8"/>
        <v>0.19</v>
      </c>
      <c r="G61" s="13">
        <f t="shared" si="8"/>
        <v>0.19</v>
      </c>
      <c r="H61" s="13">
        <f t="shared" si="8"/>
        <v>0.19</v>
      </c>
      <c r="I61" s="13">
        <f t="shared" si="8"/>
        <v>0.19</v>
      </c>
      <c r="J61" s="13">
        <f t="shared" si="8"/>
        <v>0.19</v>
      </c>
      <c r="K61" s="13">
        <f t="shared" si="8"/>
        <v>0.19</v>
      </c>
      <c r="L61" s="13">
        <f t="shared" si="8"/>
        <v>0.19</v>
      </c>
      <c r="M61" s="13">
        <f t="shared" si="8"/>
        <v>0.19</v>
      </c>
      <c r="N61" s="13">
        <f t="shared" si="8"/>
        <v>0.19</v>
      </c>
      <c r="O61" s="13">
        <f t="shared" si="8"/>
        <v>0.19</v>
      </c>
      <c r="P61" s="13">
        <f t="shared" si="8"/>
        <v>0.19</v>
      </c>
      <c r="Q61" s="13">
        <f t="shared" si="8"/>
        <v>0.19</v>
      </c>
      <c r="R61" s="13">
        <f t="shared" si="8"/>
        <v>0.19</v>
      </c>
      <c r="S61" s="13">
        <f t="shared" si="8"/>
        <v>0.19</v>
      </c>
      <c r="T61" s="13">
        <f t="shared" si="8"/>
        <v>0.19</v>
      </c>
      <c r="U61" s="13">
        <f t="shared" si="8"/>
        <v>0.19</v>
      </c>
      <c r="V61" s="13">
        <f t="shared" si="8"/>
        <v>0.19</v>
      </c>
      <c r="W61" s="13">
        <f t="shared" si="8"/>
        <v>0.19</v>
      </c>
      <c r="X61" s="13">
        <f t="shared" si="8"/>
        <v>0.19</v>
      </c>
      <c r="Y61" s="13">
        <f t="shared" si="8"/>
        <v>0.19</v>
      </c>
      <c r="Z61" s="13">
        <f t="shared" si="8"/>
        <v>0.19</v>
      </c>
      <c r="AA61" s="13">
        <f t="shared" si="8"/>
        <v>0.19</v>
      </c>
      <c r="AB61" s="13">
        <f t="shared" si="8"/>
        <v>0.19</v>
      </c>
      <c r="AC61" s="13">
        <f t="shared" si="8"/>
        <v>0.19</v>
      </c>
      <c r="AD61" s="13">
        <f t="shared" si="8"/>
        <v>0.19</v>
      </c>
      <c r="AE61" s="13">
        <f t="shared" si="8"/>
        <v>0.19</v>
      </c>
      <c r="AF61" s="13">
        <f t="shared" si="8"/>
        <v>0.19</v>
      </c>
      <c r="AG61" s="13">
        <f t="shared" si="8"/>
        <v>0.19</v>
      </c>
      <c r="AH61" s="13">
        <f t="shared" si="8"/>
        <v>0.19</v>
      </c>
      <c r="AI61" s="13">
        <f t="shared" si="8"/>
        <v>0.19</v>
      </c>
      <c r="AJ61" s="13">
        <f t="shared" si="8"/>
        <v>0.19</v>
      </c>
      <c r="AK61" s="13">
        <f t="shared" si="8"/>
        <v>0.19</v>
      </c>
      <c r="AL61" s="13">
        <f t="shared" si="8"/>
        <v>0.19</v>
      </c>
      <c r="AM61" s="13">
        <f t="shared" si="8"/>
        <v>0.19</v>
      </c>
      <c r="AN61" s="13">
        <f t="shared" si="8"/>
        <v>0.19</v>
      </c>
      <c r="AO61" s="13">
        <f t="shared" si="8"/>
        <v>0.19</v>
      </c>
      <c r="AP61" s="13">
        <f t="shared" si="8"/>
        <v>0.19</v>
      </c>
      <c r="AQ61" s="13">
        <f t="shared" si="8"/>
        <v>0.19</v>
      </c>
      <c r="AR61" s="13">
        <f t="shared" si="8"/>
        <v>0.19</v>
      </c>
      <c r="AS61" s="13">
        <f t="shared" si="8"/>
        <v>0.19</v>
      </c>
      <c r="AT61" s="13">
        <f t="shared" si="8"/>
        <v>0.19</v>
      </c>
      <c r="AU61" s="13">
        <f t="shared" si="8"/>
        <v>0.19</v>
      </c>
      <c r="AV61" s="13">
        <f t="shared" si="8"/>
        <v>0.19</v>
      </c>
      <c r="AW61" s="13">
        <f t="shared" si="8"/>
        <v>0.19</v>
      </c>
      <c r="AX61" s="13">
        <f t="shared" si="8"/>
        <v>0.19</v>
      </c>
    </row>
    <row r="62" spans="1:50" x14ac:dyDescent="0.35">
      <c r="A62" s="1" t="s">
        <v>40</v>
      </c>
      <c r="B62" s="13">
        <f>IF(AND(B23&lt;1,B14&lt;6.5,B24&lt;8),0,IF(AND(B23&gt;=1,B23&lt;8,B14&lt;6.5,B21&gt;=0.75,B19&lt;0.25,B24&lt;8),0.14,IF(AND(B23&lt;8,B14&gt;=6.5,B17&gt;=5),0.15,IF(AND(B23&gt;=1,B23&lt;8,B14&lt;6.5,B17&lt;0.5,B19&gt;=0.25,B24&lt;8,B18&lt;1.5,B25&gt;=4),0.16,IF(AND(B23&gt;=8,B23&lt;28,B14&gt;=22.5),0.2,IF(AND(B23&gt;=8,B23&lt;13,B14&lt;22.5,B21&lt;13,B16&lt;10.5,B22&lt;4.5,B27&lt;1,B26&gt;=3,B26&lt;11,B18&gt;=0.5),0.25,IF(AND(B23&gt;=1,B23&lt;8,B14&lt;6.5,B21&lt;0.75,B17&gt;=0.25,B17&lt;1.5,B19&lt;0.25,B24&lt;8),0.27,IF(AND(B23&gt;=8,B23&lt;28,B14&lt;22.5,B21&lt;13,B16&lt;10.5,B22&lt;4.5,B26&gt;=11),0.28,IF(AND(B23&gt;=1,B23&lt;8,B14&lt;6.5,B17&lt;0.5,B19&gt;=0.25,B24&lt;8,B18&lt;1.5,B25&lt;4),0.37,IF(AND(B23&gt;=8,B23&lt;28,B14&lt;22.5,B21&lt;1.5,B16&lt;10.5,B22&lt;4.5,B26&gt;=2,B26&lt;3),0.38,IF(AND(B23&gt;=4,B23&lt;8,B14&gt;=6.5,B16&lt;3,B17&lt;5),0.4,IF(AND(B23&gt;=8,B23&lt;28,B14&lt;22.5,B21&lt;1.5,B16&lt;10.5,B22&lt;4.5,B27&gt;=1,B26&lt;2),0.44,IF(AND(B23&gt;=8,B23&lt;28,B14&lt;22.5,B22&gt;=15),0.46,IF(AND(B23&gt;=8,B23&lt;13,B14&lt;22.5,B21&lt;13,B16&lt;10.5,B22&lt;4.5,B27&lt;1,B26&gt;=3,B26&lt;11,B18&lt;0.5),0.48,IF(AND(B23&gt;=1,B23&lt;8,B14&lt;6.5,B17&gt;=0.5,B19&gt;=0.25,B24&lt;8),0.52,IF(AND(B23&gt;=8,B23&lt;28,B14&lt;22.5,B21&lt;0.25,B16&gt;=10.5,B22&lt;4.5,B17&lt;1.5),0.52,IF(AND(B23&gt;=1,B23&lt;8,B14&lt;6.5,B21&lt;0.75,B17&gt;=1.5,B19&lt;0.25,B24&lt;8),0.52,IF(AND(B23&gt;=8,B23&lt;13,B14&lt;22.5,B21&lt;13,B16&lt;10.5,B22&lt;4.5,B27&gt;=1,B26&gt;=3,B26&lt;11,B18&gt;=0.5),0.53,IF(AND(B23&gt;=8,B23&lt;28,B14&lt;22.5,B21&gt;=1.5,B21&lt;13,B16&lt;10.5,B22&lt;4.5,B19&lt;2,B26&lt;3),0.55,IF(AND(B23&gt;=13,B23&lt;28,B14&lt;22.5,B21&gt;=7.5,B21&lt;13,B16&lt;10.5,B22&lt;4.5,B26&gt;=3,B26&lt;11),0.57,IF(AND(B23&gt;=8,B23&lt;28,B14&lt;22.5,B21&gt;=13,B22&lt;4.5,B19&lt;1.25),0.58,IF(AND(B23&gt;=8,B23&lt;28,B14&lt;22.5,B21&lt;1.5,B16&lt;10.5,B22&lt;4.5,B27&lt;1,B26&lt;2),0.58,IF(AND(B23&gt;=1,B23&lt;8,B14&lt;6.5,B21&lt;0.75,B17&lt;0.25,B19&lt;0.25,B24&lt;8),0.61,IF(AND(B23&lt;8,B14&lt;6.5,B24&gt;=8),0.62,IF(AND(B23&gt;=8,B23&lt;28,B14&lt;22.5,B21&gt;=0.25,B21&lt;13,B16&gt;=11.5,B22&lt;4.5,B17&lt;1.5),0.68,IF(AND(B23&gt;=1,B23&lt;8,B14&lt;6.5,B17&lt;0.5,B19&gt;=0.25,B24&lt;8,B18&gt;=1.5),0.68,IF(AND(B23&lt;4,B14&gt;=6.5,B16&lt;3,B17&lt;5),0.71,IF(AND(B23&gt;=28,B23&lt;33,B21&gt;=7),0.73,IF(AND(B23&gt;=8,B23&lt;13,B14&lt;22.5,B21&lt;13,B16&lt;10.5,B22&lt;4.5,B27&gt;=1,B26&gt;=3,B26&lt;11,B18&lt;0.5),0.73,IF(AND(B23&gt;=33,B23&lt;53,B27&lt;2,B20&gt;=34.5),0.74,IF(AND(B23&gt;=13,B23&lt;28,B14&lt;22.5,B21&lt;7.5,B16&lt;10.5,B22&lt;4.5,B26&gt;=3,B26&lt;11),0.76,IF(AND(B23&gt;=33,B23&lt;53,B21&lt;3.5,B27&gt;=2,B20&gt;=2.5),0.76,IF(AND(B23&gt;=8,B23&lt;28,B14&lt;22.5,B21&gt;=1.5,B21&lt;13,B16&lt;10.5,B22&lt;4.5,B19&gt;=2,B26&lt;3),0.81,IF(AND(B23&gt;=53,B18&gt;=0.25),0.89,IF(AND(B23&gt;=8,B23&lt;28,B14&lt;22.5,B22&gt;=4.5,B22&lt;15),0.9,IF(AND(B23&gt;=8,B23&lt;28,B14&lt;22.5,B21&gt;=0.25,B21&lt;13,B16&gt;=10.5,B16&lt;11.5,B22&lt;4.5,B17&lt;1.5),0.91,IF(AND(B23&gt;=28,B23&lt;33,B21&lt;7),0.91,IF(AND(B23&gt;=33,B23&lt;53,B21&lt;3.5,B27&gt;=2,B20&lt;2.5),0.95,IF(AND(B23&lt;8,B14&gt;=6.5,B16&gt;=3,B17&lt;5),0.96,IF(AND(B23&gt;=33,B23&lt;53,B16&gt;=7,B27&lt;2,B20&lt;34.5),1.04,IF(AND(B23&gt;=8,B23&lt;28,B14&lt;22.5,B21&gt;=13,B22&lt;4.5,B19&gt;=1.25),1.05,IF(AND(B23&gt;=33,B23&lt;53,B16&lt;5.5,B17&lt;1.5,B27&lt;2,B20&lt;34.5),1.09,IF(AND(B23&gt;=8,B23&lt;28,B14&lt;22.5,B21&lt;13,B16&gt;=10.5,B22&lt;4.5,B17&gt;=1.5),1.09,IF(AND(B23&gt;=33,B23&lt;53,B21&gt;=3.5,B27&gt;=2),1.34,IF(AND(B23&gt;=53,B21&gt;=3,B18&lt;0.25),1.34,IF(AND(B23&gt;=33,B23&lt;53,B16&gt;=5.5,B16&lt;7,B17&lt;1.5,B27&lt;2,B20&lt;34.5),1.35,IF(AND(B23&gt;=33,B23&lt;53,B16&lt;7,B17&gt;=1.5,B27&lt;2,B20&lt;34.5),1.57,IF(AND(B23&gt;=53,B21&lt;3,B18&lt;0.25),1.57,""))))))))))))))))))))))))))))))))))))))))))))))))</f>
        <v>0.74</v>
      </c>
      <c r="C62" s="13">
        <f t="shared" ref="C62:AX62" si="9">IF(AND(C23&lt;1,C14&lt;6.5,C24&lt;8),0,IF(AND(C23&gt;=1,C23&lt;8,C14&lt;6.5,C21&gt;=0.75,C19&lt;0.25,C24&lt;8),0.14,IF(AND(C23&lt;8,C14&gt;=6.5,C17&gt;=5),0.15,IF(AND(C23&gt;=1,C23&lt;8,C14&lt;6.5,C17&lt;0.5,C19&gt;=0.25,C24&lt;8,C18&lt;1.5,C25&gt;=4),0.16,IF(AND(C23&gt;=8,C23&lt;28,C14&gt;=22.5),0.2,IF(AND(C23&gt;=8,C23&lt;13,C14&lt;22.5,C21&lt;13,C16&lt;10.5,C22&lt;4.5,C27&lt;1,C26&gt;=3,C26&lt;11,C18&gt;=0.5),0.25,IF(AND(C23&gt;=1,C23&lt;8,C14&lt;6.5,C21&lt;0.75,C17&gt;=0.25,C17&lt;1.5,C19&lt;0.25,C24&lt;8),0.27,IF(AND(C23&gt;=8,C23&lt;28,C14&lt;22.5,C21&lt;13,C16&lt;10.5,C22&lt;4.5,C26&gt;=11),0.28,IF(AND(C23&gt;=1,C23&lt;8,C14&lt;6.5,C17&lt;0.5,C19&gt;=0.25,C24&lt;8,C18&lt;1.5,C25&lt;4),0.37,IF(AND(C23&gt;=8,C23&lt;28,C14&lt;22.5,C21&lt;1.5,C16&lt;10.5,C22&lt;4.5,C26&gt;=2,C26&lt;3),0.38,IF(AND(C23&gt;=4,C23&lt;8,C14&gt;=6.5,C16&lt;3,C17&lt;5),0.4,IF(AND(C23&gt;=8,C23&lt;28,C14&lt;22.5,C21&lt;1.5,C16&lt;10.5,C22&lt;4.5,C27&gt;=1,C26&lt;2),0.44,IF(AND(C23&gt;=8,C23&lt;28,C14&lt;22.5,C22&gt;=15),0.46,IF(AND(C23&gt;=8,C23&lt;13,C14&lt;22.5,C21&lt;13,C16&lt;10.5,C22&lt;4.5,C27&lt;1,C26&gt;=3,C26&lt;11,C18&lt;0.5),0.48,IF(AND(C23&gt;=1,C23&lt;8,C14&lt;6.5,C17&gt;=0.5,C19&gt;=0.25,C24&lt;8),0.52,IF(AND(C23&gt;=8,C23&lt;28,C14&lt;22.5,C21&lt;0.25,C16&gt;=10.5,C22&lt;4.5,C17&lt;1.5),0.52,IF(AND(C23&gt;=1,C23&lt;8,C14&lt;6.5,C21&lt;0.75,C17&gt;=1.5,C19&lt;0.25,C24&lt;8),0.52,IF(AND(C23&gt;=8,C23&lt;13,C14&lt;22.5,C21&lt;13,C16&lt;10.5,C22&lt;4.5,C27&gt;=1,C26&gt;=3,C26&lt;11,C18&gt;=0.5),0.53,IF(AND(C23&gt;=8,C23&lt;28,C14&lt;22.5,C21&gt;=1.5,C21&lt;13,C16&lt;10.5,C22&lt;4.5,C19&lt;2,C26&lt;3),0.55,IF(AND(C23&gt;=13,C23&lt;28,C14&lt;22.5,C21&gt;=7.5,C21&lt;13,C16&lt;10.5,C22&lt;4.5,C26&gt;=3,C26&lt;11),0.57,IF(AND(C23&gt;=8,C23&lt;28,C14&lt;22.5,C21&gt;=13,C22&lt;4.5,C19&lt;1.25),0.58,IF(AND(C23&gt;=8,C23&lt;28,C14&lt;22.5,C21&lt;1.5,C16&lt;10.5,C22&lt;4.5,C27&lt;1,C26&lt;2),0.58,IF(AND(C23&gt;=1,C23&lt;8,C14&lt;6.5,C21&lt;0.75,C17&lt;0.25,C19&lt;0.25,C24&lt;8),0.61,IF(AND(C23&lt;8,C14&lt;6.5,C24&gt;=8),0.62,IF(AND(C23&gt;=8,C23&lt;28,C14&lt;22.5,C21&gt;=0.25,C21&lt;13,C16&gt;=11.5,C22&lt;4.5,C17&lt;1.5),0.68,IF(AND(C23&gt;=1,C23&lt;8,C14&lt;6.5,C17&lt;0.5,C19&gt;=0.25,C24&lt;8,C18&gt;=1.5),0.68,IF(AND(C23&lt;4,C14&gt;=6.5,C16&lt;3,C17&lt;5),0.71,IF(AND(C23&gt;=28,C23&lt;33,C21&gt;=7),0.73,IF(AND(C23&gt;=8,C23&lt;13,C14&lt;22.5,C21&lt;13,C16&lt;10.5,C22&lt;4.5,C27&gt;=1,C26&gt;=3,C26&lt;11,C18&lt;0.5),0.73,IF(AND(C23&gt;=33,C23&lt;53,C27&lt;2,C20&gt;=34.5),0.74,IF(AND(C23&gt;=13,C23&lt;28,C14&lt;22.5,C21&lt;7.5,C16&lt;10.5,C22&lt;4.5,C26&gt;=3,C26&lt;11),0.76,IF(AND(C23&gt;=33,C23&lt;53,C21&lt;3.5,C27&gt;=2,C20&gt;=2.5),0.76,IF(AND(C23&gt;=8,C23&lt;28,C14&lt;22.5,C21&gt;=1.5,C21&lt;13,C16&lt;10.5,C22&lt;4.5,C19&gt;=2,C26&lt;3),0.81,IF(AND(C23&gt;=53,C18&gt;=0.25),0.89,IF(AND(C23&gt;=8,C23&lt;28,C14&lt;22.5,C22&gt;=4.5,C22&lt;15),0.9,IF(AND(C23&gt;=8,C23&lt;28,C14&lt;22.5,C21&gt;=0.25,C21&lt;13,C16&gt;=10.5,C16&lt;11.5,C22&lt;4.5,C17&lt;1.5),0.91,IF(AND(C23&gt;=28,C23&lt;33,C21&lt;7),0.91,IF(AND(C23&gt;=33,C23&lt;53,C21&lt;3.5,C27&gt;=2,C20&lt;2.5),0.95,IF(AND(C23&lt;8,C14&gt;=6.5,C16&gt;=3,C17&lt;5),0.96,IF(AND(C23&gt;=33,C23&lt;53,C16&gt;=7,C27&lt;2,C20&lt;34.5),1.04,IF(AND(C23&gt;=8,C23&lt;28,C14&lt;22.5,C21&gt;=13,C22&lt;4.5,C19&gt;=1.25),1.05,IF(AND(C23&gt;=33,C23&lt;53,C16&lt;5.5,C17&lt;1.5,C27&lt;2,C20&lt;34.5),1.09,IF(AND(C23&gt;=8,C23&lt;28,C14&lt;22.5,C21&lt;13,C16&gt;=10.5,C22&lt;4.5,C17&gt;=1.5),1.09,IF(AND(C23&gt;=33,C23&lt;53,C21&gt;=3.5,C27&gt;=2),1.34,IF(AND(C23&gt;=53,C21&gt;=3,C18&lt;0.25),1.34,IF(AND(C23&gt;=33,C23&lt;53,C16&gt;=5.5,C16&lt;7,C17&lt;1.5,C27&lt;2,C20&lt;34.5),1.35,IF(AND(C23&gt;=33,C23&lt;53,C16&lt;7,C17&gt;=1.5,C27&lt;2,C20&lt;34.5),1.57,IF(AND(C23&gt;=53,C21&lt;3,C18&lt;0.25),1.57,""))))))))))))))))))))))))))))))))))))))))))))))))</f>
        <v>0.91</v>
      </c>
      <c r="D62" s="13">
        <f t="shared" si="9"/>
        <v>0</v>
      </c>
      <c r="E62" s="13">
        <f t="shared" si="9"/>
        <v>0</v>
      </c>
      <c r="F62" s="13">
        <f t="shared" si="9"/>
        <v>0</v>
      </c>
      <c r="G62" s="13">
        <f t="shared" si="9"/>
        <v>0</v>
      </c>
      <c r="H62" s="13">
        <f t="shared" si="9"/>
        <v>0</v>
      </c>
      <c r="I62" s="13">
        <f t="shared" si="9"/>
        <v>0</v>
      </c>
      <c r="J62" s="13">
        <f t="shared" si="9"/>
        <v>0</v>
      </c>
      <c r="K62" s="13">
        <f t="shared" si="9"/>
        <v>0</v>
      </c>
      <c r="L62" s="13">
        <f t="shared" si="9"/>
        <v>0</v>
      </c>
      <c r="M62" s="13">
        <f t="shared" si="9"/>
        <v>0</v>
      </c>
      <c r="N62" s="13">
        <f t="shared" si="9"/>
        <v>0</v>
      </c>
      <c r="O62" s="13">
        <f t="shared" si="9"/>
        <v>0</v>
      </c>
      <c r="P62" s="13">
        <f t="shared" si="9"/>
        <v>0</v>
      </c>
      <c r="Q62" s="13">
        <f t="shared" si="9"/>
        <v>0</v>
      </c>
      <c r="R62" s="13">
        <f t="shared" si="9"/>
        <v>0</v>
      </c>
      <c r="S62" s="13">
        <f t="shared" si="9"/>
        <v>0</v>
      </c>
      <c r="T62" s="13">
        <f t="shared" si="9"/>
        <v>0</v>
      </c>
      <c r="U62" s="13">
        <f t="shared" si="9"/>
        <v>0</v>
      </c>
      <c r="V62" s="13">
        <f t="shared" si="9"/>
        <v>0</v>
      </c>
      <c r="W62" s="13">
        <f t="shared" si="9"/>
        <v>0</v>
      </c>
      <c r="X62" s="13">
        <f t="shared" si="9"/>
        <v>0</v>
      </c>
      <c r="Y62" s="13">
        <f t="shared" si="9"/>
        <v>0</v>
      </c>
      <c r="Z62" s="13">
        <f t="shared" si="9"/>
        <v>0</v>
      </c>
      <c r="AA62" s="13">
        <f t="shared" si="9"/>
        <v>0</v>
      </c>
      <c r="AB62" s="13">
        <f t="shared" si="9"/>
        <v>0</v>
      </c>
      <c r="AC62" s="13">
        <f t="shared" si="9"/>
        <v>0</v>
      </c>
      <c r="AD62" s="13">
        <f t="shared" si="9"/>
        <v>0</v>
      </c>
      <c r="AE62" s="13">
        <f t="shared" si="9"/>
        <v>0</v>
      </c>
      <c r="AF62" s="13">
        <f t="shared" si="9"/>
        <v>0</v>
      </c>
      <c r="AG62" s="13">
        <f t="shared" si="9"/>
        <v>0</v>
      </c>
      <c r="AH62" s="13">
        <f t="shared" si="9"/>
        <v>0</v>
      </c>
      <c r="AI62" s="13">
        <f t="shared" si="9"/>
        <v>0</v>
      </c>
      <c r="AJ62" s="13">
        <f t="shared" si="9"/>
        <v>0</v>
      </c>
      <c r="AK62" s="13">
        <f t="shared" si="9"/>
        <v>0</v>
      </c>
      <c r="AL62" s="13">
        <f t="shared" si="9"/>
        <v>0</v>
      </c>
      <c r="AM62" s="13">
        <f t="shared" si="9"/>
        <v>0</v>
      </c>
      <c r="AN62" s="13">
        <f t="shared" si="9"/>
        <v>0</v>
      </c>
      <c r="AO62" s="13">
        <f t="shared" si="9"/>
        <v>0</v>
      </c>
      <c r="AP62" s="13">
        <f t="shared" si="9"/>
        <v>0</v>
      </c>
      <c r="AQ62" s="13">
        <f t="shared" si="9"/>
        <v>0</v>
      </c>
      <c r="AR62" s="13">
        <f t="shared" si="9"/>
        <v>0</v>
      </c>
      <c r="AS62" s="13">
        <f t="shared" si="9"/>
        <v>0</v>
      </c>
      <c r="AT62" s="13">
        <f t="shared" si="9"/>
        <v>0</v>
      </c>
      <c r="AU62" s="13">
        <f t="shared" si="9"/>
        <v>0</v>
      </c>
      <c r="AV62" s="13">
        <f t="shared" si="9"/>
        <v>0</v>
      </c>
      <c r="AW62" s="13">
        <f t="shared" si="9"/>
        <v>0</v>
      </c>
      <c r="AX62" s="13">
        <f t="shared" si="9"/>
        <v>0</v>
      </c>
    </row>
    <row r="63" spans="1:50" x14ac:dyDescent="0.35">
      <c r="A63" s="1" t="s">
        <v>41</v>
      </c>
      <c r="B63" s="13">
        <f>IF(AND(B23&lt;1,B14&lt;6.5),0.047,IF(AND(B23&lt;10,B14&gt;=25),0.111,IF(AND(B23&gt;=1,B23&lt;4,B14&gt;=0.75,B14&lt;6.5),0.236,IF(AND(B23&gt;=4,B23&lt;10,B14&lt;6.5,B25&gt;=4,B18&lt;0.75,B24&lt;9),0.262,IF(AND(B23&gt;=4,B23&lt;10,B14&lt;6.5,B18&gt;=0.75,B24&lt;9),0.275,IF(AND(B23&gt;=10,B23&lt;33,B14&lt;3.5,B26&gt;=1,B26&lt;7,B17&gt;=0.25),0.33,IF(AND(B23&gt;=10,B23&lt;33,B26&lt;1,B16&gt;=13.5),0.348,IF(AND(B23&gt;=1,B23&lt;4,B14&lt;0.75),0.355,IF(AND(B23&gt;=6,B23&lt;10,B14&lt;6.5,B25&lt;4,B18&lt;0.75,B20&lt;0.75,B24&lt;9),0.364,IF(AND(B23&gt;=10,B23&lt;33,B14&gt;=8,B26&gt;=1,B16&gt;=5.5,B17&gt;=0.25,B19&lt;2.5,B21&gt;=0.25),0.386,IF(AND(B23&gt;=10,B23&lt;33,B14&gt;=1.5,B14&lt;5.5,B26&gt;=1,B16&lt;17.5,B17&lt;0.25,B19&lt;2.5,B27&lt;1),0.398,IF(AND(B23&gt;=4,B23&lt;6,B14&lt;6.5,B16&lt;2.5,B25&lt;4,B18&lt;0.75,B20&lt;0.75,B24&lt;9),0.428,IF(AND(B23&gt;=8,B23&lt;10,B14&gt;=6.5,B14&lt;25),0.453,IF(AND(B23&gt;=10,B23&lt;33,B14&lt;1.5,B26&gt;=1,B17&lt;0.25,B27&gt;=1,B25&lt;2),0.461,IF(AND(B23&gt;=10,B23&lt;33,B14&lt;18.5,B26&lt;1,B16&lt;13.5,B27&lt;4,B18&lt;0.5),0.467,IF(AND(B23&gt;=10,B23&lt;33,B14&lt;3.5,B26&gt;=7,B17&gt;=0.25),0.524,IF(AND(B23&gt;=10,B23&lt;33,B14&gt;=8,B14&lt;13,B26&gt;=1,B16&lt;5.5,B17&gt;=0.25,B19&lt;2.5,B21&gt;=0.25),0.555,IF(AND(B23&gt;=4,B23&lt;6,B14&lt;6.5,B16&gt;=2.5,B25&lt;4,B18&lt;0.75,B20&lt;0.75,B24&lt;9),0.564,IF(AND(B23&gt;=10,B23&lt;33,B14&gt;=1.5,B26&gt;=1,B16&lt;1.5,B17&lt;0.25,B19&lt;2.5,B27&gt;=1),0.61,IF(AND(B23&gt;=33,B23&lt;53,B19&lt;2,B27&gt;=2,B25&lt;10),0.61,IF(AND(B23&gt;=10,B23&lt;33,B14&gt;=5.5,B26&gt;=1,B16&lt;17.5,B17&lt;0.25,B19&lt;2.5,B27&lt;1),0.617,IF(AND(B23&gt;=10,B23&lt;33,B14&lt;18.5,B26&lt;1,B16&lt;13.5,B27&gt;=4,B18&lt;0.5),0.618,IF(AND(B23&gt;=4,B23&lt;10,B14&lt;6.5,B25&lt;4,B18&lt;0.75,B20&gt;=0.75,B24&lt;9),0.632,IF(AND(B23&gt;=10,B23&lt;33,B14&gt;=1.5,B26&gt;=1,B16&lt;17.5,B17&lt;0.25,B19&gt;=2.5,B27&gt;=7),0.652,IF(AND(B23&gt;=10,B23&lt;33,B14&gt;=3.5,B26&gt;=1,B16&lt;5,B17&gt;=0.25,B19&lt;2.5,B21&lt;0.25),0.654,IF(AND(B23&gt;=10,B23&lt;33,B14&gt;=3.5,B26&gt;=1,B26&lt;2,B17&gt;=0.25,B19&gt;=2.5),0.657,IF(AND(B23&gt;=10,B23&lt;33,B14&gt;=3.5,B14&lt;8,B26&gt;=1,B17&gt;=0.25,B19&gt;=1.5,B19&lt;2.5,B21&gt;=0.25),0.659,IF(AND(B23&gt;=10,B23&lt;33,B14&gt;=18.5,B26&lt;1,B16&lt;13.5),0.7,IF(AND(B23&gt;=4,B23&lt;10,B14&lt;6.5,B24&gt;=9),0.735,IF(AND(B23&gt;=10,B23&lt;33,B14&gt;=1.5,B26&gt;=1,B16&gt;=1.5,B16&lt;17.5,B17&lt;0.25,B19&lt;2.5,B27&gt;=1),0.75,IF(AND(B23&lt;8,B14&gt;=6.5,B14&lt;25,B16&lt;3),0.776,IF(AND(B23&gt;=10,B23&lt;33,B14&lt;18.5,B26&lt;1,B16&lt;13.5,B18&gt;=0.5),0.785,IF(AND(B23&gt;=10,B23&lt;33,B14&gt;=13,B26&gt;=1,B16&lt;5.5,B17&gt;=0.25,B19&lt;2.5,B21&gt;=0.25),0.785,IF(AND(B23&gt;=10,B23&lt;33,B14&lt;1.5,B26&gt;=1,B17&lt;0.25,B27&lt;1,B25&lt;2),0.785,IF(AND(B23&gt;=33,B23&lt;53,B27&lt;2,B25&lt;4,B20&gt;=34.5),0.785,IF(AND(B23&gt;=10,B23&lt;33,B14&lt;1.5,B26&gt;=1,B17&lt;0.25,B19&gt;=3.5,B25&gt;=2),0.806,IF(AND(B23&gt;=10,B23&lt;33,B14&gt;=3.5,B26&gt;=2,B17&gt;=0.25,B19&gt;=2.5),0.815,IF(AND(B23&gt;=33,B23&lt;53,B19&gt;=2,B27&gt;=2,B25&lt;10),0.82,IF(AND(B23&gt;=10,B23&lt;33,B14&gt;=3.5,B26&gt;=1,B16&gt;=5,B17&gt;=0.25,B19&lt;2.5,B21&lt;0.25),0.868,IF(AND(B23&gt;=10,B23&lt;33,B14&gt;=3.5,B14&lt;8,B26&gt;=1,B17&gt;=0.25,B19&lt;1.5,B21&gt;=0.25),0.886,IF(AND(B23&gt;=53,B18&gt;=0.25),0.886,IF(AND(B23&gt;=10,B23&lt;33,B14&gt;=1.5,B26&gt;=1,B16&lt;17.5,B17&lt;0.25,B19&gt;=2.5,B27&lt;7),0.889,IF(AND(B23&gt;=10,B23&lt;33,B14&gt;=1.5,B26&gt;=1,B16&gt;=17.5,B17&lt;0.25),0.943,IF(AND(B23&lt;8,B14&gt;=6.5,B14&lt;25,B16&gt;=3),0.964,IF(AND(B23&gt;=10,B23&lt;33,B14&lt;1.5,B26&gt;=1,B17&lt;0.25,B19&lt;3.5,B25&gt;=2),0.987,IF(AND(B23&gt;=33,B23&lt;53,B27&lt;2,B25&lt;4,B20&lt;34.5,B22&lt;33),1.022,IF(AND(B23&gt;=33,B23&lt;53,B27&gt;=1,B27&lt;2,B25&gt;=4),1.055,IF(AND(B23&gt;=33,B23&lt;53,B27&lt;2,B25&lt;4,B20&lt;34.5,B22&gt;=33),1.176,IF(AND(B23&gt;=33,B23&lt;53,B27&gt;=2,B25&gt;=10),1.249,IF(AND(B23&gt;=53,B16&gt;=7.5,B18&lt;0.25),1.343,IF(AND(B23&gt;=33,B23&lt;53,B27&lt;1,B25&gt;=4),1.354,IF(AND(B23&gt;=53,B16&lt;7.5,B18&lt;0.25),1.571,""))))))))))))))))))))))))))))))))))))))))))))))))))))</f>
        <v>0.78500000000000003</v>
      </c>
      <c r="C63" s="13">
        <f t="shared" ref="C63:AX63" si="10">IF(AND(C23&lt;1,C14&lt;6.5),0.047,IF(AND(C23&lt;10,C14&gt;=25),0.111,IF(AND(C23&gt;=1,C23&lt;4,C14&gt;=0.75,C14&lt;6.5),0.236,IF(AND(C23&gt;=4,C23&lt;10,C14&lt;6.5,C25&gt;=4,C18&lt;0.75,C24&lt;9),0.262,IF(AND(C23&gt;=4,C23&lt;10,C14&lt;6.5,C18&gt;=0.75,C24&lt;9),0.275,IF(AND(C23&gt;=10,C23&lt;33,C14&lt;3.5,C26&gt;=1,C26&lt;7,C17&gt;=0.25),0.33,IF(AND(C23&gt;=10,C23&lt;33,C26&lt;1,C16&gt;=13.5),0.348,IF(AND(C23&gt;=1,C23&lt;4,C14&lt;0.75),0.355,IF(AND(C23&gt;=6,C23&lt;10,C14&lt;6.5,C25&lt;4,C18&lt;0.75,C20&lt;0.75,C24&lt;9),0.364,IF(AND(C23&gt;=10,C23&lt;33,C14&gt;=8,C26&gt;=1,C16&gt;=5.5,C17&gt;=0.25,C19&lt;2.5,C21&gt;=0.25),0.386,IF(AND(C23&gt;=10,C23&lt;33,C14&gt;=1.5,C14&lt;5.5,C26&gt;=1,C16&lt;17.5,C17&lt;0.25,C19&lt;2.5,C27&lt;1),0.398,IF(AND(C23&gt;=4,C23&lt;6,C14&lt;6.5,C16&lt;2.5,C25&lt;4,C18&lt;0.75,C20&lt;0.75,C24&lt;9),0.428,IF(AND(C23&gt;=8,C23&lt;10,C14&gt;=6.5,C14&lt;25),0.453,IF(AND(C23&gt;=10,C23&lt;33,C14&lt;1.5,C26&gt;=1,C17&lt;0.25,C27&gt;=1,C25&lt;2),0.461,IF(AND(C23&gt;=10,C23&lt;33,C14&lt;18.5,C26&lt;1,C16&lt;13.5,C27&lt;4,C18&lt;0.5),0.467,IF(AND(C23&gt;=10,C23&lt;33,C14&lt;3.5,C26&gt;=7,C17&gt;=0.25),0.524,IF(AND(C23&gt;=10,C23&lt;33,C14&gt;=8,C14&lt;13,C26&gt;=1,C16&lt;5.5,C17&gt;=0.25,C19&lt;2.5,C21&gt;=0.25),0.555,IF(AND(C23&gt;=4,C23&lt;6,C14&lt;6.5,C16&gt;=2.5,C25&lt;4,C18&lt;0.75,C20&lt;0.75,C24&lt;9),0.564,IF(AND(C23&gt;=10,C23&lt;33,C14&gt;=1.5,C26&gt;=1,C16&lt;1.5,C17&lt;0.25,C19&lt;2.5,C27&gt;=1),0.61,IF(AND(C23&gt;=33,C23&lt;53,C19&lt;2,C27&gt;=2,C25&lt;10),0.61,IF(AND(C23&gt;=10,C23&lt;33,C14&gt;=5.5,C26&gt;=1,C16&lt;17.5,C17&lt;0.25,C19&lt;2.5,C27&lt;1),0.617,IF(AND(C23&gt;=10,C23&lt;33,C14&lt;18.5,C26&lt;1,C16&lt;13.5,C27&gt;=4,C18&lt;0.5),0.618,IF(AND(C23&gt;=4,C23&lt;10,C14&lt;6.5,C25&lt;4,C18&lt;0.75,C20&gt;=0.75,C24&lt;9),0.632,IF(AND(C23&gt;=10,C23&lt;33,C14&gt;=1.5,C26&gt;=1,C16&lt;17.5,C17&lt;0.25,C19&gt;=2.5,C27&gt;=7),0.652,IF(AND(C23&gt;=10,C23&lt;33,C14&gt;=3.5,C26&gt;=1,C16&lt;5,C17&gt;=0.25,C19&lt;2.5,C21&lt;0.25),0.654,IF(AND(C23&gt;=10,C23&lt;33,C14&gt;=3.5,C26&gt;=1,C26&lt;2,C17&gt;=0.25,C19&gt;=2.5),0.657,IF(AND(C23&gt;=10,C23&lt;33,C14&gt;=3.5,C14&lt;8,C26&gt;=1,C17&gt;=0.25,C19&gt;=1.5,C19&lt;2.5,C21&gt;=0.25),0.659,IF(AND(C23&gt;=10,C23&lt;33,C14&gt;=18.5,C26&lt;1,C16&lt;13.5),0.7,IF(AND(C23&gt;=4,C23&lt;10,C14&lt;6.5,C24&gt;=9),0.735,IF(AND(C23&gt;=10,C23&lt;33,C14&gt;=1.5,C26&gt;=1,C16&gt;=1.5,C16&lt;17.5,C17&lt;0.25,C19&lt;2.5,C27&gt;=1),0.75,IF(AND(C23&lt;8,C14&gt;=6.5,C14&lt;25,C16&lt;3),0.776,IF(AND(C23&gt;=10,C23&lt;33,C14&lt;18.5,C26&lt;1,C16&lt;13.5,C18&gt;=0.5),0.785,IF(AND(C23&gt;=10,C23&lt;33,C14&gt;=13,C26&gt;=1,C16&lt;5.5,C17&gt;=0.25,C19&lt;2.5,C21&gt;=0.25),0.785,IF(AND(C23&gt;=10,C23&lt;33,C14&lt;1.5,C26&gt;=1,C17&lt;0.25,C27&lt;1,C25&lt;2),0.785,IF(AND(C23&gt;=33,C23&lt;53,C27&lt;2,C25&lt;4,C20&gt;=34.5),0.785,IF(AND(C23&gt;=10,C23&lt;33,C14&lt;1.5,C26&gt;=1,C17&lt;0.25,C19&gt;=3.5,C25&gt;=2),0.806,IF(AND(C23&gt;=10,C23&lt;33,C14&gt;=3.5,C26&gt;=2,C17&gt;=0.25,C19&gt;=2.5),0.815,IF(AND(C23&gt;=33,C23&lt;53,C19&gt;=2,C27&gt;=2,C25&lt;10),0.82,IF(AND(C23&gt;=10,C23&lt;33,C14&gt;=3.5,C26&gt;=1,C16&gt;=5,C17&gt;=0.25,C19&lt;2.5,C21&lt;0.25),0.868,IF(AND(C23&gt;=10,C23&lt;33,C14&gt;=3.5,C14&lt;8,C26&gt;=1,C17&gt;=0.25,C19&lt;1.5,C21&gt;=0.25),0.886,IF(AND(C23&gt;=53,C18&gt;=0.25),0.886,IF(AND(C23&gt;=10,C23&lt;33,C14&gt;=1.5,C26&gt;=1,C16&lt;17.5,C17&lt;0.25,C19&gt;=2.5,C27&lt;7),0.889,IF(AND(C23&gt;=10,C23&lt;33,C14&gt;=1.5,C26&gt;=1,C16&gt;=17.5,C17&lt;0.25),0.943,IF(AND(C23&lt;8,C14&gt;=6.5,C14&lt;25,C16&gt;=3),0.964,IF(AND(C23&gt;=10,C23&lt;33,C14&lt;1.5,C26&gt;=1,C17&lt;0.25,C19&lt;3.5,C25&gt;=2),0.987,IF(AND(C23&gt;=33,C23&lt;53,C27&lt;2,C25&lt;4,C20&lt;34.5,C22&lt;33),1.022,IF(AND(C23&gt;=33,C23&lt;53,C27&gt;=1,C27&lt;2,C25&gt;=4),1.055,IF(AND(C23&gt;=33,C23&lt;53,C27&lt;2,C25&lt;4,C20&lt;34.5,C22&gt;=33),1.176,IF(AND(C23&gt;=33,C23&lt;53,C27&gt;=2,C25&gt;=10),1.249,IF(AND(C23&gt;=53,C16&gt;=7.5,C18&lt;0.25),1.343,IF(AND(C23&gt;=33,C23&lt;53,C27&lt;1,C25&gt;=4),1.354,IF(AND(C23&gt;=53,C16&lt;7.5,C18&lt;0.25),1.571,""))))))))))))))))))))))))))))))))))))))))))))))))))))</f>
        <v>0.98699999999999999</v>
      </c>
      <c r="D63" s="13">
        <f t="shared" si="10"/>
        <v>4.7E-2</v>
      </c>
      <c r="E63" s="13">
        <f t="shared" si="10"/>
        <v>4.7E-2</v>
      </c>
      <c r="F63" s="13">
        <f t="shared" si="10"/>
        <v>4.7E-2</v>
      </c>
      <c r="G63" s="13">
        <f t="shared" si="10"/>
        <v>4.7E-2</v>
      </c>
      <c r="H63" s="13">
        <f t="shared" si="10"/>
        <v>4.7E-2</v>
      </c>
      <c r="I63" s="13">
        <f t="shared" si="10"/>
        <v>4.7E-2</v>
      </c>
      <c r="J63" s="13">
        <f t="shared" si="10"/>
        <v>4.7E-2</v>
      </c>
      <c r="K63" s="13">
        <f t="shared" si="10"/>
        <v>4.7E-2</v>
      </c>
      <c r="L63" s="13">
        <f t="shared" si="10"/>
        <v>4.7E-2</v>
      </c>
      <c r="M63" s="13">
        <f t="shared" si="10"/>
        <v>4.7E-2</v>
      </c>
      <c r="N63" s="13">
        <f t="shared" si="10"/>
        <v>4.7E-2</v>
      </c>
      <c r="O63" s="13">
        <f t="shared" si="10"/>
        <v>4.7E-2</v>
      </c>
      <c r="P63" s="13">
        <f t="shared" si="10"/>
        <v>4.7E-2</v>
      </c>
      <c r="Q63" s="13">
        <f t="shared" si="10"/>
        <v>4.7E-2</v>
      </c>
      <c r="R63" s="13">
        <f t="shared" si="10"/>
        <v>4.7E-2</v>
      </c>
      <c r="S63" s="13">
        <f t="shared" si="10"/>
        <v>4.7E-2</v>
      </c>
      <c r="T63" s="13">
        <f t="shared" si="10"/>
        <v>4.7E-2</v>
      </c>
      <c r="U63" s="13">
        <f t="shared" si="10"/>
        <v>4.7E-2</v>
      </c>
      <c r="V63" s="13">
        <f t="shared" si="10"/>
        <v>4.7E-2</v>
      </c>
      <c r="W63" s="13">
        <f t="shared" si="10"/>
        <v>4.7E-2</v>
      </c>
      <c r="X63" s="13">
        <f t="shared" si="10"/>
        <v>4.7E-2</v>
      </c>
      <c r="Y63" s="13">
        <f t="shared" si="10"/>
        <v>4.7E-2</v>
      </c>
      <c r="Z63" s="13">
        <f t="shared" si="10"/>
        <v>4.7E-2</v>
      </c>
      <c r="AA63" s="13">
        <f t="shared" si="10"/>
        <v>4.7E-2</v>
      </c>
      <c r="AB63" s="13">
        <f t="shared" si="10"/>
        <v>4.7E-2</v>
      </c>
      <c r="AC63" s="13">
        <f t="shared" si="10"/>
        <v>4.7E-2</v>
      </c>
      <c r="AD63" s="13">
        <f t="shared" si="10"/>
        <v>4.7E-2</v>
      </c>
      <c r="AE63" s="13">
        <f t="shared" si="10"/>
        <v>4.7E-2</v>
      </c>
      <c r="AF63" s="13">
        <f t="shared" si="10"/>
        <v>4.7E-2</v>
      </c>
      <c r="AG63" s="13">
        <f t="shared" si="10"/>
        <v>4.7E-2</v>
      </c>
      <c r="AH63" s="13">
        <f t="shared" si="10"/>
        <v>4.7E-2</v>
      </c>
      <c r="AI63" s="13">
        <f t="shared" si="10"/>
        <v>4.7E-2</v>
      </c>
      <c r="AJ63" s="13">
        <f t="shared" si="10"/>
        <v>4.7E-2</v>
      </c>
      <c r="AK63" s="13">
        <f t="shared" si="10"/>
        <v>4.7E-2</v>
      </c>
      <c r="AL63" s="13">
        <f t="shared" si="10"/>
        <v>4.7E-2</v>
      </c>
      <c r="AM63" s="13">
        <f t="shared" si="10"/>
        <v>4.7E-2</v>
      </c>
      <c r="AN63" s="13">
        <f t="shared" si="10"/>
        <v>4.7E-2</v>
      </c>
      <c r="AO63" s="13">
        <f t="shared" si="10"/>
        <v>4.7E-2</v>
      </c>
      <c r="AP63" s="13">
        <f t="shared" si="10"/>
        <v>4.7E-2</v>
      </c>
      <c r="AQ63" s="13">
        <f t="shared" si="10"/>
        <v>4.7E-2</v>
      </c>
      <c r="AR63" s="13">
        <f t="shared" si="10"/>
        <v>4.7E-2</v>
      </c>
      <c r="AS63" s="13">
        <f t="shared" si="10"/>
        <v>4.7E-2</v>
      </c>
      <c r="AT63" s="13">
        <f t="shared" si="10"/>
        <v>4.7E-2</v>
      </c>
      <c r="AU63" s="13">
        <f t="shared" si="10"/>
        <v>4.7E-2</v>
      </c>
      <c r="AV63" s="13">
        <f t="shared" si="10"/>
        <v>4.7E-2</v>
      </c>
      <c r="AW63" s="13">
        <f t="shared" si="10"/>
        <v>4.7E-2</v>
      </c>
      <c r="AX63" s="13">
        <f t="shared" si="10"/>
        <v>4.7E-2</v>
      </c>
    </row>
    <row r="64" spans="1:50" x14ac:dyDescent="0.35">
      <c r="A64" s="1" t="s">
        <v>42</v>
      </c>
      <c r="B64" s="13">
        <f>IF(AND(B23&gt;=4,B23&lt;7,B14&lt;6.5,B16&gt;=4.5,B20&lt;2.5),0,IF(AND(B23&lt;4,B14&lt;6.5,B28&lt;6.5,B24&lt;2),0.064,IF(AND(B23&gt;=2,B23&lt;4,B14&lt;6.5,B16&gt;=0.25,B28&lt;6.5,B24&gt;=2),0.081,IF(AND(B23&lt;7,B14&gt;=6.5,B17&gt;=5),0.142,IF(AND(B23&gt;=7,B23&lt;28,B14&lt;1.5,B22&lt;1.5,B21&lt;12.5,B16&lt;0.5,B26&gt;=2),0.23,IF(AND(B23&lt;2,B14&lt;6.5,B16&gt;=0.25,B28&lt;6.5,B24&gt;=2),0.277,IF(AND(B23&gt;=4,B23&lt;7,B14&lt;6.5,B22&lt;0.75,B16&lt;4.5,B20&lt;2.5,B25&gt;=2),0.287,IF(AND(B23&lt;4,B14&lt;6.5,B16&lt;0.25,B28&lt;6.5,B24&gt;=2),0.303,IF(AND(B23&gt;=8,B23&lt;28,B14&gt;=1.5,B14&lt;19,B22&lt;1.5,B21&gt;=0.25,B21&lt;1.5,B16&lt;11.5,B19&lt;0.75),0.322,IF(AND(B23&gt;=4,B23&lt;7,B14&lt;6.5,B16&lt;4.5,B20&lt;2.5,B25&lt;2,B17&lt;1.5),0.394,IF(AND(B23&gt;=7,B23&lt;28,B14&lt;1.5,B22&lt;1.5,B21&lt;12.5,B16&gt;=0.5,B26&gt;=2),0.43,IF(AND(B23&gt;=8,B23&lt;28,B14&gt;=1.5,B14&lt;19,B22&lt;1.5,B21&lt;0.25,B16&lt;11.5,B19&lt;0.75),0.453,IF(AND(B23&gt;=4,B23&lt;7,B14&lt;6.5,B22&gt;=0.75,B16&lt;4.5,B20&lt;2.5,B25&gt;=2),0.464,IF(AND(B23&gt;=7,B23&lt;28,B14&gt;=1.5,B14&lt;10.5,B22&lt;1.5,B21&lt;12.5,B16&lt;9,B28&lt;0.5,B19&gt;=0.75,B24&gt;=3),0.472,IF(AND(B23&gt;=7,B23&lt;28,B14&gt;=1.5,B14&lt;10.5,B22&lt;1.5,B21&lt;12.5,B16&lt;0.5,B28&gt;=0.5,B28&lt;30,B19&gt;=0.75,B24&gt;=3),0.542,IF(AND(B23&gt;=4,B23&lt;7,B14&lt;6.5,B16&lt;4.5,B20&lt;2.5,B25&lt;2,B17&gt;=1.5),0.543,IF(AND(B23&gt;=8,B23&lt;28,B14&gt;=1.5,B22&lt;1.5,B21&lt;0.25,B16&gt;=11.5,B19&lt;0.75),0.574,IF(AND(B23&gt;=7,B23&lt;28,B14&gt;=1.5,B14&lt;10.5,B22&lt;1.5,B21&lt;12.5,B16&gt;=0.5,B16&lt;9,B28&gt;=0.5,B28&lt;30,B19&gt;=0.75,B24&gt;=3,B18&lt;0.75),0.584,IF(AND(B23&gt;=8,B23&lt;28,B14&gt;=19,B22&lt;1.5,B21&lt;1.5,B16&lt;11.5,B19&lt;0.75),0.585,IF(AND(B23&gt;=8,B23&lt;28,B14&gt;=1.5,B22&lt;1.5,B21&gt;=1.5,B21&lt;12.5,B16&lt;11.5,B19&lt;0.75),0.618,IF(AND(B23&lt;4,B14&lt;6.5,B28&gt;=6.5),0.632,IF(AND(B23&gt;=7,B23&lt;28,B14&lt;1.5,B22&lt;1.5,B21&lt;12.5,B26&lt;2),0.636,IF(AND(B23&gt;=7,B23&lt;28,B14&gt;=10.5,B22&lt;1.5,B21&lt;12.5,B16&lt;9,B28&lt;30,B19&gt;=0.75,B27&gt;=1),0.652,IF(AND(B23&gt;=7,B23&lt;28,B22&gt;=1.5,B26&lt;6,B18&gt;=0.5),0.673,IF(AND(B23&gt;=7,B23&lt;28,B22&lt;1.5,B21&gt;=12.5,B19&lt;1.25),0.685,IF(AND(B23&gt;=28,B23&lt;53,B21&gt;=12.5,B28&gt;=1.5,B20&lt;27,B25&lt;8),0.685,IF(AND(B23&gt;=7,B23&lt;28,B14&gt;=1.5,B14&lt;10.5,B22&lt;1.5,B21&lt;12.5,B16&lt;9,B28&lt;30,B19&gt;=0.75,B24&lt;3),0.694,IF(AND(B23&gt;=8,B23&lt;28,B14&gt;=1.5,B22&lt;1.5,B21&gt;=0.25,B21&lt;12.5,B16&gt;=11.5,B19&lt;0.75),0.727,IF(AND(B23&gt;=7,B23&lt;28,B14&gt;=1.5,B14&lt;10.5,B22&lt;1.5,B21&lt;12.5,B16&gt;=0.5,B16&lt;9,B28&gt;=0.5,B28&lt;30,B19&gt;=0.75,B24&gt;=3,B18&gt;=0.75),0.734,IF(AND(B23&gt;=28,B23&lt;53,B14&gt;=6,B28&lt;1.5,B20&gt;=1.5,B27&gt;=1),0.755,IF(AND(B23&lt;7,B14&gt;=6.5,B17&lt;5),0.783,IF(AND(B23&gt;=7,B23&lt;28,B22&gt;=1.5,B26&lt;6,B18&lt;0.5),0.784,IF(AND(B23&gt;=4,B23&lt;7,B14&lt;6.5,B20&gt;=2.5),0.785,IF(AND(B23&gt;=28,B23&lt;53,B28&gt;=1.5,B20&gt;=27,B25&lt;8),0.785,IF(AND(B23&gt;=7,B23&lt;28,B14&gt;=10.5,B22&lt;1.5,B21&lt;12.5,B16&lt;9,B28&lt;30,B19&gt;=0.75,B27&lt;1),0.823,IF(AND(B23&gt;=7,B23&lt;28,B14&gt;=1.5,B22&lt;1.5,B21&lt;12.5,B16&gt;=9,B19&gt;=0.75),0.855,IF(AND(B23&gt;=28,B23&lt;53,B21&lt;12.5,B28&gt;=1.5,B20&lt;27,B25&lt;8,B27&gt;=4),0.856,IF(AND(B23&gt;=7,B23&lt;28,B22&lt;1.5,B21&gt;=12.5,B19&gt;=1.25),0.923,IF(AND(B23&gt;=28,B23&lt;43,B21&lt;12.5,B28&gt;=1.5,B19&gt;=7,B20&lt;27,B25&lt;8,B27&lt;4),0.926,IF(AND(B23&gt;=7,B23&lt;8,B14&gt;=1.5,B22&lt;1.5,B21&lt;12.5,B19&lt;0.75),0.964,IF(AND(B23&gt;=7,B23&lt;28,B14&gt;=1.5,B22&lt;1.5,B21&lt;12.5,B16&lt;9,B28&gt;=30,B19&gt;=0.75),0.97,IF(AND(B23&gt;=7,B23&lt;28,B22&gt;=1.5,B26&gt;=6),0.979,IF(AND(B23&gt;=28,B23&lt;53,B28&lt;1.5,B27&lt;1),0.985,IF(AND(B23&gt;=28,B23&lt;53,B28&lt;1.5,B20&lt;1.5,B27&gt;=1),1.038,IF(AND(B23&gt;=28,B23&lt;43,B21&lt;12.5,B28&gt;=1.5,B19&lt;7,B20&lt;27,B25&lt;8,B27&lt;4),1.057,IF(AND(B23&gt;=28,B23&lt;53,B14&lt;6,B28&lt;1.5,B20&gt;=1.5,B27&gt;=1),1.107,IF(AND(B23&gt;=43,B23&lt;53,B21&lt;12.5,B28&gt;=1.5,B20&lt;27,B25&lt;8,B27&lt;4),1.141,IF(AND(B23&gt;=28,B23&lt;53,B28&gt;=1.5,B25&gt;=8),1.294,IF(AND(B23&gt;=53,B14&gt;=6.5),1.334,IF(AND(B23&gt;=53,B14&lt;6.5),1.571,""))))))))))))))))))))))))))))))))))))))))))))))))))</f>
        <v>0.78500000000000003</v>
      </c>
      <c r="C64" s="13">
        <f t="shared" ref="C64:AX64" si="11">IF(AND(C23&gt;=4,C23&lt;7,C14&lt;6.5,C16&gt;=4.5,C20&lt;2.5),0,IF(AND(C23&lt;4,C14&lt;6.5,C28&lt;6.5,C24&lt;2),0.064,IF(AND(C23&gt;=2,C23&lt;4,C14&lt;6.5,C16&gt;=0.25,C28&lt;6.5,C24&gt;=2),0.081,IF(AND(C23&lt;7,C14&gt;=6.5,C17&gt;=5),0.142,IF(AND(C23&gt;=7,C23&lt;28,C14&lt;1.5,C22&lt;1.5,C21&lt;12.5,C16&lt;0.5,C26&gt;=2),0.23,IF(AND(C23&lt;2,C14&lt;6.5,C16&gt;=0.25,C28&lt;6.5,C24&gt;=2),0.277,IF(AND(C23&gt;=4,C23&lt;7,C14&lt;6.5,C22&lt;0.75,C16&lt;4.5,C20&lt;2.5,C25&gt;=2),0.287,IF(AND(C23&lt;4,C14&lt;6.5,C16&lt;0.25,C28&lt;6.5,C24&gt;=2),0.303,IF(AND(C23&gt;=8,C23&lt;28,C14&gt;=1.5,C14&lt;19,C22&lt;1.5,C21&gt;=0.25,C21&lt;1.5,C16&lt;11.5,C19&lt;0.75),0.322,IF(AND(C23&gt;=4,C23&lt;7,C14&lt;6.5,C16&lt;4.5,C20&lt;2.5,C25&lt;2,C17&lt;1.5),0.394,IF(AND(C23&gt;=7,C23&lt;28,C14&lt;1.5,C22&lt;1.5,C21&lt;12.5,C16&gt;=0.5,C26&gt;=2),0.43,IF(AND(C23&gt;=8,C23&lt;28,C14&gt;=1.5,C14&lt;19,C22&lt;1.5,C21&lt;0.25,C16&lt;11.5,C19&lt;0.75),0.453,IF(AND(C23&gt;=4,C23&lt;7,C14&lt;6.5,C22&gt;=0.75,C16&lt;4.5,C20&lt;2.5,C25&gt;=2),0.464,IF(AND(C23&gt;=7,C23&lt;28,C14&gt;=1.5,C14&lt;10.5,C22&lt;1.5,C21&lt;12.5,C16&lt;9,C28&lt;0.5,C19&gt;=0.75,C24&gt;=3),0.472,IF(AND(C23&gt;=7,C23&lt;28,C14&gt;=1.5,C14&lt;10.5,C22&lt;1.5,C21&lt;12.5,C16&lt;0.5,C28&gt;=0.5,C28&lt;30,C19&gt;=0.75,C24&gt;=3),0.542,IF(AND(C23&gt;=4,C23&lt;7,C14&lt;6.5,C16&lt;4.5,C20&lt;2.5,C25&lt;2,C17&gt;=1.5),0.543,IF(AND(C23&gt;=8,C23&lt;28,C14&gt;=1.5,C22&lt;1.5,C21&lt;0.25,C16&gt;=11.5,C19&lt;0.75),0.574,IF(AND(C23&gt;=7,C23&lt;28,C14&gt;=1.5,C14&lt;10.5,C22&lt;1.5,C21&lt;12.5,C16&gt;=0.5,C16&lt;9,C28&gt;=0.5,C28&lt;30,C19&gt;=0.75,C24&gt;=3,C18&lt;0.75),0.584,IF(AND(C23&gt;=8,C23&lt;28,C14&gt;=19,C22&lt;1.5,C21&lt;1.5,C16&lt;11.5,C19&lt;0.75),0.585,IF(AND(C23&gt;=8,C23&lt;28,C14&gt;=1.5,C22&lt;1.5,C21&gt;=1.5,C21&lt;12.5,C16&lt;11.5,C19&lt;0.75),0.618,IF(AND(C23&lt;4,C14&lt;6.5,C28&gt;=6.5),0.632,IF(AND(C23&gt;=7,C23&lt;28,C14&lt;1.5,C22&lt;1.5,C21&lt;12.5,C26&lt;2),0.636,IF(AND(C23&gt;=7,C23&lt;28,C14&gt;=10.5,C22&lt;1.5,C21&lt;12.5,C16&lt;9,C28&lt;30,C19&gt;=0.75,C27&gt;=1),0.652,IF(AND(C23&gt;=7,C23&lt;28,C22&gt;=1.5,C26&lt;6,C18&gt;=0.5),0.673,IF(AND(C23&gt;=7,C23&lt;28,C22&lt;1.5,C21&gt;=12.5,C19&lt;1.25),0.685,IF(AND(C23&gt;=28,C23&lt;53,C21&gt;=12.5,C28&gt;=1.5,C20&lt;27,C25&lt;8),0.685,IF(AND(C23&gt;=7,C23&lt;28,C14&gt;=1.5,C14&lt;10.5,C22&lt;1.5,C21&lt;12.5,C16&lt;9,C28&lt;30,C19&gt;=0.75,C24&lt;3),0.694,IF(AND(C23&gt;=8,C23&lt;28,C14&gt;=1.5,C22&lt;1.5,C21&gt;=0.25,C21&lt;12.5,C16&gt;=11.5,C19&lt;0.75),0.727,IF(AND(C23&gt;=7,C23&lt;28,C14&gt;=1.5,C14&lt;10.5,C22&lt;1.5,C21&lt;12.5,C16&gt;=0.5,C16&lt;9,C28&gt;=0.5,C28&lt;30,C19&gt;=0.75,C24&gt;=3,C18&gt;=0.75),0.734,IF(AND(C23&gt;=28,C23&lt;53,C14&gt;=6,C28&lt;1.5,C20&gt;=1.5,C27&gt;=1),0.755,IF(AND(C23&lt;7,C14&gt;=6.5,C17&lt;5),0.783,IF(AND(C23&gt;=7,C23&lt;28,C22&gt;=1.5,C26&lt;6,C18&lt;0.5),0.784,IF(AND(C23&gt;=4,C23&lt;7,C14&lt;6.5,C20&gt;=2.5),0.785,IF(AND(C23&gt;=28,C23&lt;53,C28&gt;=1.5,C20&gt;=27,C25&lt;8),0.785,IF(AND(C23&gt;=7,C23&lt;28,C14&gt;=10.5,C22&lt;1.5,C21&lt;12.5,C16&lt;9,C28&lt;30,C19&gt;=0.75,C27&lt;1),0.823,IF(AND(C23&gt;=7,C23&lt;28,C14&gt;=1.5,C22&lt;1.5,C21&lt;12.5,C16&gt;=9,C19&gt;=0.75),0.855,IF(AND(C23&gt;=28,C23&lt;53,C21&lt;12.5,C28&gt;=1.5,C20&lt;27,C25&lt;8,C27&gt;=4),0.856,IF(AND(C23&gt;=7,C23&lt;28,C22&lt;1.5,C21&gt;=12.5,C19&gt;=1.25),0.923,IF(AND(C23&gt;=28,C23&lt;43,C21&lt;12.5,C28&gt;=1.5,C19&gt;=7,C20&lt;27,C25&lt;8,C27&lt;4),0.926,IF(AND(C23&gt;=7,C23&lt;8,C14&gt;=1.5,C22&lt;1.5,C21&lt;12.5,C19&lt;0.75),0.964,IF(AND(C23&gt;=7,C23&lt;28,C14&gt;=1.5,C22&lt;1.5,C21&lt;12.5,C16&lt;9,C28&gt;=30,C19&gt;=0.75),0.97,IF(AND(C23&gt;=7,C23&lt;28,C22&gt;=1.5,C26&gt;=6),0.979,IF(AND(C23&gt;=28,C23&lt;53,C28&lt;1.5,C27&lt;1),0.985,IF(AND(C23&gt;=28,C23&lt;53,C28&lt;1.5,C20&lt;1.5,C27&gt;=1),1.038,IF(AND(C23&gt;=28,C23&lt;43,C21&lt;12.5,C28&gt;=1.5,C19&lt;7,C20&lt;27,C25&lt;8,C27&lt;4),1.057,IF(AND(C23&gt;=28,C23&lt;53,C14&lt;6,C28&lt;1.5,C20&gt;=1.5,C27&gt;=1),1.107,IF(AND(C23&gt;=43,C23&lt;53,C21&lt;12.5,C28&gt;=1.5,C20&lt;27,C25&lt;8,C27&lt;4),1.141,IF(AND(C23&gt;=28,C23&lt;53,C28&gt;=1.5,C25&gt;=8),1.294,IF(AND(C23&gt;=53,C14&gt;=6.5),1.334,IF(AND(C23&gt;=53,C14&lt;6.5),1.571,""))))))))))))))))))))))))))))))))))))))))))))))))))</f>
        <v>0.98499999999999999</v>
      </c>
      <c r="D64" s="13">
        <f t="shared" si="11"/>
        <v>6.4000000000000001E-2</v>
      </c>
      <c r="E64" s="13">
        <f t="shared" si="11"/>
        <v>6.4000000000000001E-2</v>
      </c>
      <c r="F64" s="13">
        <f t="shared" si="11"/>
        <v>6.4000000000000001E-2</v>
      </c>
      <c r="G64" s="13">
        <f t="shared" si="11"/>
        <v>6.4000000000000001E-2</v>
      </c>
      <c r="H64" s="13">
        <f t="shared" si="11"/>
        <v>6.4000000000000001E-2</v>
      </c>
      <c r="I64" s="13">
        <f t="shared" si="11"/>
        <v>6.4000000000000001E-2</v>
      </c>
      <c r="J64" s="13">
        <f t="shared" si="11"/>
        <v>6.4000000000000001E-2</v>
      </c>
      <c r="K64" s="13">
        <f t="shared" si="11"/>
        <v>6.4000000000000001E-2</v>
      </c>
      <c r="L64" s="13">
        <f t="shared" si="11"/>
        <v>6.4000000000000001E-2</v>
      </c>
      <c r="M64" s="13">
        <f t="shared" si="11"/>
        <v>6.4000000000000001E-2</v>
      </c>
      <c r="N64" s="13">
        <f t="shared" si="11"/>
        <v>6.4000000000000001E-2</v>
      </c>
      <c r="O64" s="13">
        <f t="shared" si="11"/>
        <v>6.4000000000000001E-2</v>
      </c>
      <c r="P64" s="13">
        <f t="shared" si="11"/>
        <v>6.4000000000000001E-2</v>
      </c>
      <c r="Q64" s="13">
        <f t="shared" si="11"/>
        <v>6.4000000000000001E-2</v>
      </c>
      <c r="R64" s="13">
        <f t="shared" si="11"/>
        <v>6.4000000000000001E-2</v>
      </c>
      <c r="S64" s="13">
        <f t="shared" si="11"/>
        <v>6.4000000000000001E-2</v>
      </c>
      <c r="T64" s="13">
        <f t="shared" si="11"/>
        <v>6.4000000000000001E-2</v>
      </c>
      <c r="U64" s="13">
        <f t="shared" si="11"/>
        <v>6.4000000000000001E-2</v>
      </c>
      <c r="V64" s="13">
        <f t="shared" si="11"/>
        <v>6.4000000000000001E-2</v>
      </c>
      <c r="W64" s="13">
        <f t="shared" si="11"/>
        <v>6.4000000000000001E-2</v>
      </c>
      <c r="X64" s="13">
        <f t="shared" si="11"/>
        <v>6.4000000000000001E-2</v>
      </c>
      <c r="Y64" s="13">
        <f t="shared" si="11"/>
        <v>6.4000000000000001E-2</v>
      </c>
      <c r="Z64" s="13">
        <f t="shared" si="11"/>
        <v>6.4000000000000001E-2</v>
      </c>
      <c r="AA64" s="13">
        <f t="shared" si="11"/>
        <v>6.4000000000000001E-2</v>
      </c>
      <c r="AB64" s="13">
        <f t="shared" si="11"/>
        <v>6.4000000000000001E-2</v>
      </c>
      <c r="AC64" s="13">
        <f t="shared" si="11"/>
        <v>6.4000000000000001E-2</v>
      </c>
      <c r="AD64" s="13">
        <f t="shared" si="11"/>
        <v>6.4000000000000001E-2</v>
      </c>
      <c r="AE64" s="13">
        <f t="shared" si="11"/>
        <v>6.4000000000000001E-2</v>
      </c>
      <c r="AF64" s="13">
        <f t="shared" si="11"/>
        <v>6.4000000000000001E-2</v>
      </c>
      <c r="AG64" s="13">
        <f t="shared" si="11"/>
        <v>6.4000000000000001E-2</v>
      </c>
      <c r="AH64" s="13">
        <f t="shared" si="11"/>
        <v>6.4000000000000001E-2</v>
      </c>
      <c r="AI64" s="13">
        <f t="shared" si="11"/>
        <v>6.4000000000000001E-2</v>
      </c>
      <c r="AJ64" s="13">
        <f t="shared" si="11"/>
        <v>6.4000000000000001E-2</v>
      </c>
      <c r="AK64" s="13">
        <f t="shared" si="11"/>
        <v>6.4000000000000001E-2</v>
      </c>
      <c r="AL64" s="13">
        <f t="shared" si="11"/>
        <v>6.4000000000000001E-2</v>
      </c>
      <c r="AM64" s="13">
        <f t="shared" si="11"/>
        <v>6.4000000000000001E-2</v>
      </c>
      <c r="AN64" s="13">
        <f t="shared" si="11"/>
        <v>6.4000000000000001E-2</v>
      </c>
      <c r="AO64" s="13">
        <f t="shared" si="11"/>
        <v>6.4000000000000001E-2</v>
      </c>
      <c r="AP64" s="13">
        <f t="shared" si="11"/>
        <v>6.4000000000000001E-2</v>
      </c>
      <c r="AQ64" s="13">
        <f t="shared" si="11"/>
        <v>6.4000000000000001E-2</v>
      </c>
      <c r="AR64" s="13">
        <f t="shared" si="11"/>
        <v>6.4000000000000001E-2</v>
      </c>
      <c r="AS64" s="13">
        <f t="shared" si="11"/>
        <v>6.4000000000000001E-2</v>
      </c>
      <c r="AT64" s="13">
        <f t="shared" si="11"/>
        <v>6.4000000000000001E-2</v>
      </c>
      <c r="AU64" s="13">
        <f t="shared" si="11"/>
        <v>6.4000000000000001E-2</v>
      </c>
      <c r="AV64" s="13">
        <f t="shared" si="11"/>
        <v>6.4000000000000001E-2</v>
      </c>
      <c r="AW64" s="13">
        <f t="shared" si="11"/>
        <v>6.4000000000000001E-2</v>
      </c>
      <c r="AX64" s="13">
        <f t="shared" si="11"/>
        <v>6.4000000000000001E-2</v>
      </c>
    </row>
    <row r="65" spans="1:50" x14ac:dyDescent="0.35">
      <c r="A65" s="1" t="s">
        <v>43</v>
      </c>
      <c r="B65" s="13">
        <f>IF(AND(B23&lt;10,B14&lt;0.25,B16&lt;0.5),0,IF(AND(B23&lt;10,B14&gt;=0.25,B16&gt;=0.75,B24&lt;2,B21&lt;0.25),0.14,IF(AND(B23&gt;=10,B23&lt;28,B20&gt;=12.5,B26&lt;3,B19&gt;=1.5),0.2,IF(AND(B23&lt;10,B20&lt;0.25,B14&gt;=0.25,B16&gt;=0.75,B16&lt;2.5,B24&gt;=2,B27&lt;14),0.29,IF(AND(B23&lt;10,B14&gt;=0.25,B16&gt;=0.75,B24&lt;2,B21&gt;=0.25),0.32,IF(AND(B23&gt;=1,B23&lt;10,B14&gt;=0.25,B16&lt;0.75,B21&lt;0.25),0.34,IF(AND(B23&lt;10,B14&lt;0.25,B16&gt;=0.5),0.35,IF(AND(B23&gt;=1,B23&lt;10,B14&gt;=0.75,B16&lt;0.75,B17&lt;0.5,B21&gt;=0.25),0.39,IF(AND(B23&gt;=10,B23&lt;28,B20&lt;1.5,B16&gt;=13.5,B26&lt;3,B24&lt;5,B22&lt;0.75),0.4,IF(AND(B23&lt;10,B20&gt;=0.25,B14&gt;=0.25,B16&gt;=0.75,B16&lt;2.5,B24&gt;=2,B27&lt;14),0.45,IF(AND(B23&lt;10,B14&gt;=0.25,B16&gt;=2.5,B16&lt;5.5,B24&gt;=2),0.45,IF(AND(B23&gt;=10,B23&lt;28,B20&gt;=12.5,B26&lt;3,B19&lt;1.5),0.46,IF(AND(B23&gt;=28,B23&lt;33,B20&lt;30,B22&gt;=8.5),0.46,IF(AND(B23&gt;=10,B23&lt;28,B20&lt;1.5,B14&lt;19,B16&lt;13.5,B26&lt;3,B24&lt;5,B22&lt;0.75),0.49,IF(AND(B23&gt;=1,B23&lt;10,B14&gt;=0.75,B16&lt;0.75,B26&lt;4,B17&gt;=0.5,B21&gt;=0.25),0.5,IF(AND(B23&gt;=10,B23&lt;28,B20&lt;12.5,B26&lt;3,B24&gt;=4,B22&gt;=0.75),0.58,IF(AND(B23&lt;10,B14&gt;=0.25,B16&gt;=0.75,B16&lt;2.5,B24&gt;=2,B27&gt;=14),0.63,IF(AND(B23&gt;=10,B23&lt;28,B14&gt;=2,B26&gt;=3,B26&lt;9,B19&lt;3.5,B28&gt;=0.75),0.64,IF(AND(B23&gt;=28,B23&lt;53,B20&gt;=30),0.64,IF(AND(B23&gt;=10,B23&lt;28,B20&gt;=1.5,B20&lt;12.5,B26&lt;3,B24&lt;5,B22&lt;0.75),0.65,IF(AND(B23&gt;=10,B23&lt;28,B20&lt;1.5,B14&gt;=19,B16&lt;13.5,B26&lt;3,B24&lt;5,B22&lt;0.75),0.65,IF(AND(B23&gt;=10,B23&lt;28,B20&lt;12.5,B26&lt;3,B24&gt;=5,B22&lt;0.75,B17&lt;0.5),0.65,IF(AND(B23&gt;=1,B23&lt;10,B14&gt;=0.25,B14&lt;0.75,B16&lt;0.75,B21&gt;=0.25),0.7,IF(AND(B23&gt;=10,B23&lt;28,B14&lt;2,B26&gt;=3,B19&gt;=3.5),0.71,IF(AND(B23&gt;=1,B23&lt;10,B14&gt;=0.75,B16&lt;0.75,B26&gt;=4,B17&gt;=0.5,B21&gt;=0.25),0.74,IF(AND(B23&gt;=28,B23&lt;33,B20&lt;30,B22&lt;8.5,B25&gt;=4),0.75,IF(AND(B23&gt;=10,B23&lt;28,B14&gt;=2,B26&gt;=3,B26&lt;9,B19&lt;3.5,B28&lt;0.75),0.75,IF(AND(B23&gt;=33,B23&lt;53,B20&lt;30,B16&lt;0.5,B22&lt;27.5,B19&gt;=0.25,B19&lt;6,B17&lt;7.5,B27&lt;4),0.79,IF(AND(B23&lt;10,B14&gt;=0.25,B16&gt;=5.5,B24&gt;=2),0.8,IF(AND(B23&gt;=33,B23&lt;53,B20&lt;30,B19&gt;=9.5,B17&lt;7.5,B27&lt;4),0.81,IF(AND(B23&gt;=33,B23&lt;53,B20&lt;30,B27&gt;=4),0.82,IF(AND(B23&gt;=10,B23&lt;28,B20&lt;12.5,B14&lt;14.5,B26&lt;3,B24&lt;4,B22&gt;=0.75),0.82,IF(AND(B23&gt;=10,B23&lt;28,B14&gt;=2,B26&gt;=9,B19&lt;3.5),0.82,IF(AND(B23&lt;1,B14&gt;=0.25,B16&lt;0.75),0.84,IF(AND(B23&gt;=10,B23&lt;28,B14&gt;=2,B26&gt;=3,B19&gt;=3.5),0.87,IF(AND(B23&gt;=10,B23&lt;28,B20&lt;12.5,B26&lt;3,B24&gt;=5,B22&lt;0.75,B17&gt;=0.5),0.89,IF(AND(B23&gt;=10,B23&lt;28,B14&lt;2,B26&gt;=3,B19&lt;3.5),0.96,IF(AND(B23&gt;=28,B23&lt;33,B20&lt;30,B22&lt;8.5,B25&lt;4),1.02,IF(AND(B23&gt;=33,B23&lt;53,B20&lt;30,B16&gt;=0.5,B22&lt;27.5,B19&gt;=0.25,B19&lt;6,B17&lt;7.5,B27&lt;4),1.03,IF(AND(B23&gt;=33,B23&lt;53,B20&gt;=18.5,B20&lt;30,B19&lt;0.25,B17&lt;7.5,B27&lt;4),1.06,IF(AND(B23&gt;=10,B23&lt;28,B20&lt;12.5,B14&gt;=14.5,B26&lt;3,B24&lt;4,B22&gt;=0.75),1.08,IF(AND(B23&gt;=33,B23&lt;53,B20&lt;30,B22&gt;=27.5,B19&gt;=0.25,B19&lt;6,B17&lt;7.5,B27&lt;4),1.18,IF(AND(B23&gt;=53,B17&lt;0.25),1.24,IF(AND(B23&gt;=33,B23&lt;53,B20&lt;30,B17&gt;=7.5,B27&lt;4),1.28,IF(AND(B23&gt;=33,B23&lt;53,B20&lt;18.5,B19&lt;0.25,B17&lt;7.5,B27&lt;4),1.35,IF(AND(B23&gt;=33,B23&lt;53,B20&lt;30,B19&gt;=6,B19&lt;9.5,B17&lt;7.5,B27&lt;4),1.41,IF(AND(B23&gt;=53,B17&gt;=0.25),1.42,"")))))))))))))))))))))))))))))))))))))))))))))))</f>
        <v>0.64</v>
      </c>
      <c r="C65" s="13">
        <f t="shared" ref="C65:AX65" si="12">IF(AND(C23&lt;10,C14&lt;0.25,C16&lt;0.5),0,IF(AND(C23&lt;10,C14&gt;=0.25,C16&gt;=0.75,C24&lt;2,C21&lt;0.25),0.14,IF(AND(C23&gt;=10,C23&lt;28,C20&gt;=12.5,C26&lt;3,C19&gt;=1.5),0.2,IF(AND(C23&lt;10,C20&lt;0.25,C14&gt;=0.25,C16&gt;=0.75,C16&lt;2.5,C24&gt;=2,C27&lt;14),0.29,IF(AND(C23&lt;10,C14&gt;=0.25,C16&gt;=0.75,C24&lt;2,C21&gt;=0.25),0.32,IF(AND(C23&gt;=1,C23&lt;10,C14&gt;=0.25,C16&lt;0.75,C21&lt;0.25),0.34,IF(AND(C23&lt;10,C14&lt;0.25,C16&gt;=0.5),0.35,IF(AND(C23&gt;=1,C23&lt;10,C14&gt;=0.75,C16&lt;0.75,C17&lt;0.5,C21&gt;=0.25),0.39,IF(AND(C23&gt;=10,C23&lt;28,C20&lt;1.5,C16&gt;=13.5,C26&lt;3,C24&lt;5,C22&lt;0.75),0.4,IF(AND(C23&lt;10,C20&gt;=0.25,C14&gt;=0.25,C16&gt;=0.75,C16&lt;2.5,C24&gt;=2,C27&lt;14),0.45,IF(AND(C23&lt;10,C14&gt;=0.25,C16&gt;=2.5,C16&lt;5.5,C24&gt;=2),0.45,IF(AND(C23&gt;=10,C23&lt;28,C20&gt;=12.5,C26&lt;3,C19&lt;1.5),0.46,IF(AND(C23&gt;=28,C23&lt;33,C20&lt;30,C22&gt;=8.5),0.46,IF(AND(C23&gt;=10,C23&lt;28,C20&lt;1.5,C14&lt;19,C16&lt;13.5,C26&lt;3,C24&lt;5,C22&lt;0.75),0.49,IF(AND(C23&gt;=1,C23&lt;10,C14&gt;=0.75,C16&lt;0.75,C26&lt;4,C17&gt;=0.5,C21&gt;=0.25),0.5,IF(AND(C23&gt;=10,C23&lt;28,C20&lt;12.5,C26&lt;3,C24&gt;=4,C22&gt;=0.75),0.58,IF(AND(C23&lt;10,C14&gt;=0.25,C16&gt;=0.75,C16&lt;2.5,C24&gt;=2,C27&gt;=14),0.63,IF(AND(C23&gt;=10,C23&lt;28,C14&gt;=2,C26&gt;=3,C26&lt;9,C19&lt;3.5,C28&gt;=0.75),0.64,IF(AND(C23&gt;=28,C23&lt;53,C20&gt;=30),0.64,IF(AND(C23&gt;=10,C23&lt;28,C20&gt;=1.5,C20&lt;12.5,C26&lt;3,C24&lt;5,C22&lt;0.75),0.65,IF(AND(C23&gt;=10,C23&lt;28,C20&lt;1.5,C14&gt;=19,C16&lt;13.5,C26&lt;3,C24&lt;5,C22&lt;0.75),0.65,IF(AND(C23&gt;=10,C23&lt;28,C20&lt;12.5,C26&lt;3,C24&gt;=5,C22&lt;0.75,C17&lt;0.5),0.65,IF(AND(C23&gt;=1,C23&lt;10,C14&gt;=0.25,C14&lt;0.75,C16&lt;0.75,C21&gt;=0.25),0.7,IF(AND(C23&gt;=10,C23&lt;28,C14&lt;2,C26&gt;=3,C19&gt;=3.5),0.71,IF(AND(C23&gt;=1,C23&lt;10,C14&gt;=0.75,C16&lt;0.75,C26&gt;=4,C17&gt;=0.5,C21&gt;=0.25),0.74,IF(AND(C23&gt;=28,C23&lt;33,C20&lt;30,C22&lt;8.5,C25&gt;=4),0.75,IF(AND(C23&gt;=10,C23&lt;28,C14&gt;=2,C26&gt;=3,C26&lt;9,C19&lt;3.5,C28&lt;0.75),0.75,IF(AND(C23&gt;=33,C23&lt;53,C20&lt;30,C16&lt;0.5,C22&lt;27.5,C19&gt;=0.25,C19&lt;6,C17&lt;7.5,C27&lt;4),0.79,IF(AND(C23&lt;10,C14&gt;=0.25,C16&gt;=5.5,C24&gt;=2),0.8,IF(AND(C23&gt;=33,C23&lt;53,C20&lt;30,C19&gt;=9.5,C17&lt;7.5,C27&lt;4),0.81,IF(AND(C23&gt;=33,C23&lt;53,C20&lt;30,C27&gt;=4),0.82,IF(AND(C23&gt;=10,C23&lt;28,C20&lt;12.5,C14&lt;14.5,C26&lt;3,C24&lt;4,C22&gt;=0.75),0.82,IF(AND(C23&gt;=10,C23&lt;28,C14&gt;=2,C26&gt;=9,C19&lt;3.5),0.82,IF(AND(C23&lt;1,C14&gt;=0.25,C16&lt;0.75),0.84,IF(AND(C23&gt;=10,C23&lt;28,C14&gt;=2,C26&gt;=3,C19&gt;=3.5),0.87,IF(AND(C23&gt;=10,C23&lt;28,C20&lt;12.5,C26&lt;3,C24&gt;=5,C22&lt;0.75,C17&gt;=0.5),0.89,IF(AND(C23&gt;=10,C23&lt;28,C14&lt;2,C26&gt;=3,C19&lt;3.5),0.96,IF(AND(C23&gt;=28,C23&lt;33,C20&lt;30,C22&lt;8.5,C25&lt;4),1.02,IF(AND(C23&gt;=33,C23&lt;53,C20&lt;30,C16&gt;=0.5,C22&lt;27.5,C19&gt;=0.25,C19&lt;6,C17&lt;7.5,C27&lt;4),1.03,IF(AND(C23&gt;=33,C23&lt;53,C20&gt;=18.5,C20&lt;30,C19&lt;0.25,C17&lt;7.5,C27&lt;4),1.06,IF(AND(C23&gt;=10,C23&lt;28,C20&lt;12.5,C14&gt;=14.5,C26&lt;3,C24&lt;4,C22&gt;=0.75),1.08,IF(AND(C23&gt;=33,C23&lt;53,C20&lt;30,C22&gt;=27.5,C19&gt;=0.25,C19&lt;6,C17&lt;7.5,C27&lt;4),1.18,IF(AND(C23&gt;=53,C17&lt;0.25),1.24,IF(AND(C23&gt;=33,C23&lt;53,C20&lt;30,C17&gt;=7.5,C27&lt;4),1.28,IF(AND(C23&gt;=33,C23&lt;53,C20&lt;18.5,C19&lt;0.25,C17&lt;7.5,C27&lt;4),1.35,IF(AND(C23&gt;=33,C23&lt;53,C20&lt;30,C19&gt;=6,C19&lt;9.5,C17&lt;7.5,C27&lt;4),1.41,IF(AND(C23&gt;=53,C17&gt;=0.25),1.42,"")))))))))))))))))))))))))))))))))))))))))))))))</f>
        <v>1.02</v>
      </c>
      <c r="D65" s="13">
        <f t="shared" si="12"/>
        <v>0</v>
      </c>
      <c r="E65" s="13">
        <f t="shared" si="12"/>
        <v>0</v>
      </c>
      <c r="F65" s="13">
        <f t="shared" si="12"/>
        <v>0</v>
      </c>
      <c r="G65" s="13">
        <f t="shared" si="12"/>
        <v>0</v>
      </c>
      <c r="H65" s="13">
        <f t="shared" si="12"/>
        <v>0</v>
      </c>
      <c r="I65" s="13">
        <f t="shared" si="12"/>
        <v>0</v>
      </c>
      <c r="J65" s="13">
        <f t="shared" si="12"/>
        <v>0</v>
      </c>
      <c r="K65" s="13">
        <f t="shared" si="12"/>
        <v>0</v>
      </c>
      <c r="L65" s="13">
        <f t="shared" si="12"/>
        <v>0</v>
      </c>
      <c r="M65" s="13">
        <f t="shared" si="12"/>
        <v>0</v>
      </c>
      <c r="N65" s="13">
        <f t="shared" si="12"/>
        <v>0</v>
      </c>
      <c r="O65" s="13">
        <f t="shared" si="12"/>
        <v>0</v>
      </c>
      <c r="P65" s="13">
        <f t="shared" si="12"/>
        <v>0</v>
      </c>
      <c r="Q65" s="13">
        <f t="shared" si="12"/>
        <v>0</v>
      </c>
      <c r="R65" s="13">
        <f t="shared" si="12"/>
        <v>0</v>
      </c>
      <c r="S65" s="13">
        <f t="shared" si="12"/>
        <v>0</v>
      </c>
      <c r="T65" s="13">
        <f t="shared" si="12"/>
        <v>0</v>
      </c>
      <c r="U65" s="13">
        <f t="shared" si="12"/>
        <v>0</v>
      </c>
      <c r="V65" s="13">
        <f t="shared" si="12"/>
        <v>0</v>
      </c>
      <c r="W65" s="13">
        <f t="shared" si="12"/>
        <v>0</v>
      </c>
      <c r="X65" s="13">
        <f t="shared" si="12"/>
        <v>0</v>
      </c>
      <c r="Y65" s="13">
        <f t="shared" si="12"/>
        <v>0</v>
      </c>
      <c r="Z65" s="13">
        <f t="shared" si="12"/>
        <v>0</v>
      </c>
      <c r="AA65" s="13">
        <f t="shared" si="12"/>
        <v>0</v>
      </c>
      <c r="AB65" s="13">
        <f t="shared" si="12"/>
        <v>0</v>
      </c>
      <c r="AC65" s="13">
        <f t="shared" si="12"/>
        <v>0</v>
      </c>
      <c r="AD65" s="13">
        <f t="shared" si="12"/>
        <v>0</v>
      </c>
      <c r="AE65" s="13">
        <f t="shared" si="12"/>
        <v>0</v>
      </c>
      <c r="AF65" s="13">
        <f t="shared" si="12"/>
        <v>0</v>
      </c>
      <c r="AG65" s="13">
        <f t="shared" si="12"/>
        <v>0</v>
      </c>
      <c r="AH65" s="13">
        <f t="shared" si="12"/>
        <v>0</v>
      </c>
      <c r="AI65" s="13">
        <f t="shared" si="12"/>
        <v>0</v>
      </c>
      <c r="AJ65" s="13">
        <f t="shared" si="12"/>
        <v>0</v>
      </c>
      <c r="AK65" s="13">
        <f t="shared" si="12"/>
        <v>0</v>
      </c>
      <c r="AL65" s="13">
        <f t="shared" si="12"/>
        <v>0</v>
      </c>
      <c r="AM65" s="13">
        <f t="shared" si="12"/>
        <v>0</v>
      </c>
      <c r="AN65" s="13">
        <f t="shared" si="12"/>
        <v>0</v>
      </c>
      <c r="AO65" s="13">
        <f t="shared" si="12"/>
        <v>0</v>
      </c>
      <c r="AP65" s="13">
        <f t="shared" si="12"/>
        <v>0</v>
      </c>
      <c r="AQ65" s="13">
        <f t="shared" si="12"/>
        <v>0</v>
      </c>
      <c r="AR65" s="13">
        <f t="shared" si="12"/>
        <v>0</v>
      </c>
      <c r="AS65" s="13">
        <f t="shared" si="12"/>
        <v>0</v>
      </c>
      <c r="AT65" s="13">
        <f t="shared" si="12"/>
        <v>0</v>
      </c>
      <c r="AU65" s="13">
        <f t="shared" si="12"/>
        <v>0</v>
      </c>
      <c r="AV65" s="13">
        <f t="shared" si="12"/>
        <v>0</v>
      </c>
      <c r="AW65" s="13">
        <f t="shared" si="12"/>
        <v>0</v>
      </c>
      <c r="AX65" s="13">
        <f t="shared" si="12"/>
        <v>0</v>
      </c>
    </row>
    <row r="66" spans="1:50" x14ac:dyDescent="0.35">
      <c r="A66" s="1" t="s">
        <v>44</v>
      </c>
      <c r="B66" s="13">
        <f>IF(AND(B23&lt;1,B14&lt;6.5),0.045,IF(AND(B23&gt;=1,B23&lt;7,B17&gt;=0.5,B14&gt;=5.5,B14&lt;6.5,B26&lt;4),0.172,IF(AND(B23&gt;=1,B23&lt;7,B14&lt;6.5,B26&gt;=6),0.223,IF(AND(B23&gt;=1,B23&lt;7,B14&lt;4.5,B21&lt;1.5,B27&lt;14,B26&lt;4),0.267,IF(AND(B23&gt;=7,B23&lt;10,B17&gt;=0.25,B22&lt;4.5,B21&gt;=1.5),0.322,IF(AND(B23&gt;=7,B23&lt;28,B22&gt;=15),0.322,IF(AND(B23&gt;=7,B23&lt;18,B17&lt;0.25,B22&lt;4.5,B24&lt;3,B16&lt;0.5),0.346,IF(AND(B23&gt;=1,B23&lt;7,B14&lt;4.5,B21&gt;=1.5,B26&lt;4,B20&lt;0.75),0.357,IF(AND(B23&gt;=7,B23&lt;18,B17&gt;=0.25,B22&lt;4.5,B21&lt;1.5,B25&gt;=1),0.377,IF(AND(B23&gt;=1,B23&lt;7,B17&gt;=0.5,B14&gt;=4.5,B14&lt;5.5,B26&lt;4),0.405,IF(AND(B23&lt;7,B14&gt;=6.5,B16&gt;=7.5),0.408,IF(AND(B23&gt;=7,B23&lt;13,B17&lt;0.25,B22&lt;4.5,B16&gt;=0.5,B26&lt;5,B25&gt;=3,B18&lt;0.25),0.442,IF(AND(B23&gt;=18,B23&lt;28,B22&lt;4.5,B14&gt;=22.5,B27&lt;7),0.451,IF(AND(B23&gt;=1,B23&lt;7,B14&lt;4.5,B21&lt;1.5,B27&gt;=14,B26&lt;4),0.477,IF(AND(B23&gt;=1,B23&lt;7,B17&lt;0.5,B14&gt;=4.5,B14&lt;6.5,B26&lt;4),0.528,IF(AND(B23&gt;=7,B23&lt;18,B17&gt;=0.25,B22&lt;4.5,B21&lt;1.5,B25&lt;1),0.536,IF(AND(B23&gt;=18,B23&lt;23,B22&lt;4.5,B14&lt;22.5,B16&lt;2,B27&lt;7),0.561,IF(AND(B23&gt;=1,B23&lt;7,B14&lt;6.5,B26&gt;=4,B26&lt;6),0.564,IF(AND(B23&gt;=7,B23&lt;18,B17&lt;0.25,B22&lt;4.5,B24&gt;=3,B16&lt;0.5),0.589,IF(AND(B23&gt;=7,B23&lt;13,B17&lt;0.25,B22&lt;4.5,B16&gt;=0.5,B26&lt;5,B25&lt;3,B18&lt;0.25),0.593,IF(AND(B23&gt;=10,B23&lt;18,B17&gt;=0.25,B22&lt;4.5,B24&lt;7,B21&gt;=1.5),0.603,IF(AND(B23&gt;=28,B23&lt;53,B17&lt;4,B24&lt;5,B20&gt;=30),0.701,IF(AND(B23&gt;=18,B23&lt;23,B22&lt;4.5,B14&lt;22.5,B16&gt;=2,B27&lt;7),0.709,IF(AND(B23&gt;=1,B23&lt;7,B14&lt;4.5,B21&gt;=1.5,B26&lt;4,B20&gt;=0.75),0.715,IF(AND(B23&gt;=13,B23&lt;18,B17&lt;0.25,B22&lt;4.5,B21&lt;11,B16&gt;=0.5,B18&lt;0.25),0.725,IF(AND(B23&gt;=7,B23&lt;28,B17&gt;=0.75,B22&gt;=4.5,B22&lt;15),0.745,IF(AND(B23&gt;=28,B23&lt;53,B17&lt;4,B24&gt;=5),0.755,IF(AND(B23&gt;=7,B23&lt;13,B17&lt;0.25,B22&lt;4.5,B16&gt;=0.5,B26&gt;=5,B18&lt;0.25),0.76,IF(AND(B23&gt;=10,B23&lt;18,B17&gt;=0.25,B22&lt;4.5,B24&gt;=7,B21&gt;=1.5),0.768,IF(AND(B23&lt;7,B14&gt;=6.5,B16&lt;7.5),0.773,IF(AND(B23&gt;=7,B23&lt;18,B17&lt;0.25,B22&lt;4.5,B24&gt;=4,B16&gt;=0.5,B18&gt;=0.25),0.785,IF(AND(B23&gt;=33,B23&lt;53,B17&lt;4,B24&lt;5,B27&gt;=3,B20&lt;30),0.785,IF(AND(B23&gt;=23,B23&lt;28,B22&lt;4.5,B14&gt;=6.5,B14&lt;22.5,B27&lt;7),0.813,IF(AND(B23&gt;=28,B23&lt;33,B17&lt;4,B22&gt;=0.5,B24&lt;5,B20&lt;30),0.831,IF(AND(B23&gt;=53,B17&lt;0.5),0.886,IF(AND(B23&gt;=7,B23&lt;28,B17&lt;0.75,B22&gt;=4.5,B22&lt;15),0.918,IF(AND(B23&gt;=7,B23&lt;18,B17&lt;0.25,B22&lt;4.5,B24&lt;4,B16&gt;=0.5,B18&gt;=0.25),0.966,IF(AND(B23&gt;=28,B23&lt;33,B17&lt;4,B22&lt;0.5,B24&lt;5,B20&lt;30),0.975,IF(AND(B23&gt;=13,B23&lt;18,B17&lt;0.25,B22&lt;4.5,B21&gt;=11,B16&gt;=0.5,B18&lt;0.25),0.991,IF(AND(B23&gt;=33,B23&lt;53,B17&lt;4,B24&lt;5,B27&lt;3,B20&lt;22,B25&lt;4),1.04,IF(AND(B23&gt;=23,B23&lt;28,B22&lt;4.5,B14&lt;6.5,B27&lt;7),1.047,IF(AND(B23&gt;=28,B23&lt;53,B17&gt;=4,B25&lt;9),1.076,IF(AND(B23&gt;=18,B23&lt;28,B22&lt;4.5,B27&gt;=7),1.095,IF(AND(B23&gt;=33,B23&lt;53,B17&lt;4,B24&lt;5,B27&lt;3,B20&lt;22,B25&gt;=4),1.23,IF(AND(B23&gt;=53,B17&gt;=0.5,B21&gt;=8),1.39,IF(AND(B23&gt;=28,B23&lt;53,B17&gt;=4,B25&gt;=9),1.416,IF(AND(B23&gt;=33,B23&lt;53,B17&lt;4,B24&lt;5,B27&lt;3,B20&gt;=22,B20&lt;30),1.429,IF(AND(B23&gt;=53,B17&gt;=0.5,B21&lt;8),1.571,""))))))))))))))))))))))))))))))))))))))))))))))))</f>
        <v>0.70099999999999996</v>
      </c>
      <c r="C66" s="13">
        <f t="shared" ref="C66:AX66" si="13">IF(AND(C23&lt;1,C14&lt;6.5),0.045,IF(AND(C23&gt;=1,C23&lt;7,C17&gt;=0.5,C14&gt;=5.5,C14&lt;6.5,C26&lt;4),0.172,IF(AND(C23&gt;=1,C23&lt;7,C14&lt;6.5,C26&gt;=6),0.223,IF(AND(C23&gt;=1,C23&lt;7,C14&lt;4.5,C21&lt;1.5,C27&lt;14,C26&lt;4),0.267,IF(AND(C23&gt;=7,C23&lt;10,C17&gt;=0.25,C22&lt;4.5,C21&gt;=1.5),0.322,IF(AND(C23&gt;=7,C23&lt;28,C22&gt;=15),0.322,IF(AND(C23&gt;=7,C23&lt;18,C17&lt;0.25,C22&lt;4.5,C24&lt;3,C16&lt;0.5),0.346,IF(AND(C23&gt;=1,C23&lt;7,C14&lt;4.5,C21&gt;=1.5,C26&lt;4,C20&lt;0.75),0.357,IF(AND(C23&gt;=7,C23&lt;18,C17&gt;=0.25,C22&lt;4.5,C21&lt;1.5,C25&gt;=1),0.377,IF(AND(C23&gt;=1,C23&lt;7,C17&gt;=0.5,C14&gt;=4.5,C14&lt;5.5,C26&lt;4),0.405,IF(AND(C23&lt;7,C14&gt;=6.5,C16&gt;=7.5),0.408,IF(AND(C23&gt;=7,C23&lt;13,C17&lt;0.25,C22&lt;4.5,C16&gt;=0.5,C26&lt;5,C25&gt;=3,C18&lt;0.25),0.442,IF(AND(C23&gt;=18,C23&lt;28,C22&lt;4.5,C14&gt;=22.5,C27&lt;7),0.451,IF(AND(C23&gt;=1,C23&lt;7,C14&lt;4.5,C21&lt;1.5,C27&gt;=14,C26&lt;4),0.477,IF(AND(C23&gt;=1,C23&lt;7,C17&lt;0.5,C14&gt;=4.5,C14&lt;6.5,C26&lt;4),0.528,IF(AND(C23&gt;=7,C23&lt;18,C17&gt;=0.25,C22&lt;4.5,C21&lt;1.5,C25&lt;1),0.536,IF(AND(C23&gt;=18,C23&lt;23,C22&lt;4.5,C14&lt;22.5,C16&lt;2,C27&lt;7),0.561,IF(AND(C23&gt;=1,C23&lt;7,C14&lt;6.5,C26&gt;=4,C26&lt;6),0.564,IF(AND(C23&gt;=7,C23&lt;18,C17&lt;0.25,C22&lt;4.5,C24&gt;=3,C16&lt;0.5),0.589,IF(AND(C23&gt;=7,C23&lt;13,C17&lt;0.25,C22&lt;4.5,C16&gt;=0.5,C26&lt;5,C25&lt;3,C18&lt;0.25),0.593,IF(AND(C23&gt;=10,C23&lt;18,C17&gt;=0.25,C22&lt;4.5,C24&lt;7,C21&gt;=1.5),0.603,IF(AND(C23&gt;=28,C23&lt;53,C17&lt;4,C24&lt;5,C20&gt;=30),0.701,IF(AND(C23&gt;=18,C23&lt;23,C22&lt;4.5,C14&lt;22.5,C16&gt;=2,C27&lt;7),0.709,IF(AND(C23&gt;=1,C23&lt;7,C14&lt;4.5,C21&gt;=1.5,C26&lt;4,C20&gt;=0.75),0.715,IF(AND(C23&gt;=13,C23&lt;18,C17&lt;0.25,C22&lt;4.5,C21&lt;11,C16&gt;=0.5,C18&lt;0.25),0.725,IF(AND(C23&gt;=7,C23&lt;28,C17&gt;=0.75,C22&gt;=4.5,C22&lt;15),0.745,IF(AND(C23&gt;=28,C23&lt;53,C17&lt;4,C24&gt;=5),0.755,IF(AND(C23&gt;=7,C23&lt;13,C17&lt;0.25,C22&lt;4.5,C16&gt;=0.5,C26&gt;=5,C18&lt;0.25),0.76,IF(AND(C23&gt;=10,C23&lt;18,C17&gt;=0.25,C22&lt;4.5,C24&gt;=7,C21&gt;=1.5),0.768,IF(AND(C23&lt;7,C14&gt;=6.5,C16&lt;7.5),0.773,IF(AND(C23&gt;=7,C23&lt;18,C17&lt;0.25,C22&lt;4.5,C24&gt;=4,C16&gt;=0.5,C18&gt;=0.25),0.785,IF(AND(C23&gt;=33,C23&lt;53,C17&lt;4,C24&lt;5,C27&gt;=3,C20&lt;30),0.785,IF(AND(C23&gt;=23,C23&lt;28,C22&lt;4.5,C14&gt;=6.5,C14&lt;22.5,C27&lt;7),0.813,IF(AND(C23&gt;=28,C23&lt;33,C17&lt;4,C22&gt;=0.5,C24&lt;5,C20&lt;30),0.831,IF(AND(C23&gt;=53,C17&lt;0.5),0.886,IF(AND(C23&gt;=7,C23&lt;28,C17&lt;0.75,C22&gt;=4.5,C22&lt;15),0.918,IF(AND(C23&gt;=7,C23&lt;18,C17&lt;0.25,C22&lt;4.5,C24&lt;4,C16&gt;=0.5,C18&gt;=0.25),0.966,IF(AND(C23&gt;=28,C23&lt;33,C17&lt;4,C22&lt;0.5,C24&lt;5,C20&lt;30),0.975,IF(AND(C23&gt;=13,C23&lt;18,C17&lt;0.25,C22&lt;4.5,C21&gt;=11,C16&gt;=0.5,C18&lt;0.25),0.991,IF(AND(C23&gt;=33,C23&lt;53,C17&lt;4,C24&lt;5,C27&lt;3,C20&lt;22,C25&lt;4),1.04,IF(AND(C23&gt;=23,C23&lt;28,C22&lt;4.5,C14&lt;6.5,C27&lt;7),1.047,IF(AND(C23&gt;=28,C23&lt;53,C17&gt;=4,C25&lt;9),1.076,IF(AND(C23&gt;=18,C23&lt;28,C22&lt;4.5,C27&gt;=7),1.095,IF(AND(C23&gt;=33,C23&lt;53,C17&lt;4,C24&lt;5,C27&lt;3,C20&lt;22,C25&gt;=4),1.23,IF(AND(C23&gt;=53,C17&gt;=0.5,C21&gt;=8),1.39,IF(AND(C23&gt;=28,C23&lt;53,C17&gt;=4,C25&gt;=9),1.416,IF(AND(C23&gt;=33,C23&lt;53,C17&lt;4,C24&lt;5,C27&lt;3,C20&gt;=22,C20&lt;30),1.429,IF(AND(C23&gt;=53,C17&gt;=0.5,C21&lt;8),1.571,""))))))))))))))))))))))))))))))))))))))))))))))))</f>
        <v>0.83099999999999996</v>
      </c>
      <c r="D66" s="13">
        <f t="shared" si="13"/>
        <v>4.4999999999999998E-2</v>
      </c>
      <c r="E66" s="13">
        <f t="shared" si="13"/>
        <v>4.4999999999999998E-2</v>
      </c>
      <c r="F66" s="13">
        <f t="shared" si="13"/>
        <v>4.4999999999999998E-2</v>
      </c>
      <c r="G66" s="13">
        <f t="shared" si="13"/>
        <v>4.4999999999999998E-2</v>
      </c>
      <c r="H66" s="13">
        <f t="shared" si="13"/>
        <v>4.4999999999999998E-2</v>
      </c>
      <c r="I66" s="13">
        <f t="shared" si="13"/>
        <v>4.4999999999999998E-2</v>
      </c>
      <c r="J66" s="13">
        <f t="shared" si="13"/>
        <v>4.4999999999999998E-2</v>
      </c>
      <c r="K66" s="13">
        <f t="shared" si="13"/>
        <v>4.4999999999999998E-2</v>
      </c>
      <c r="L66" s="13">
        <f t="shared" si="13"/>
        <v>4.4999999999999998E-2</v>
      </c>
      <c r="M66" s="13">
        <f t="shared" si="13"/>
        <v>4.4999999999999998E-2</v>
      </c>
      <c r="N66" s="13">
        <f t="shared" si="13"/>
        <v>4.4999999999999998E-2</v>
      </c>
      <c r="O66" s="13">
        <f t="shared" si="13"/>
        <v>4.4999999999999998E-2</v>
      </c>
      <c r="P66" s="13">
        <f t="shared" si="13"/>
        <v>4.4999999999999998E-2</v>
      </c>
      <c r="Q66" s="13">
        <f t="shared" si="13"/>
        <v>4.4999999999999998E-2</v>
      </c>
      <c r="R66" s="13">
        <f t="shared" si="13"/>
        <v>4.4999999999999998E-2</v>
      </c>
      <c r="S66" s="13">
        <f t="shared" si="13"/>
        <v>4.4999999999999998E-2</v>
      </c>
      <c r="T66" s="13">
        <f t="shared" si="13"/>
        <v>4.4999999999999998E-2</v>
      </c>
      <c r="U66" s="13">
        <f t="shared" si="13"/>
        <v>4.4999999999999998E-2</v>
      </c>
      <c r="V66" s="13">
        <f t="shared" si="13"/>
        <v>4.4999999999999998E-2</v>
      </c>
      <c r="W66" s="13">
        <f t="shared" si="13"/>
        <v>4.4999999999999998E-2</v>
      </c>
      <c r="X66" s="13">
        <f t="shared" si="13"/>
        <v>4.4999999999999998E-2</v>
      </c>
      <c r="Y66" s="13">
        <f t="shared" si="13"/>
        <v>4.4999999999999998E-2</v>
      </c>
      <c r="Z66" s="13">
        <f t="shared" si="13"/>
        <v>4.4999999999999998E-2</v>
      </c>
      <c r="AA66" s="13">
        <f t="shared" si="13"/>
        <v>4.4999999999999998E-2</v>
      </c>
      <c r="AB66" s="13">
        <f t="shared" si="13"/>
        <v>4.4999999999999998E-2</v>
      </c>
      <c r="AC66" s="13">
        <f t="shared" si="13"/>
        <v>4.4999999999999998E-2</v>
      </c>
      <c r="AD66" s="13">
        <f t="shared" si="13"/>
        <v>4.4999999999999998E-2</v>
      </c>
      <c r="AE66" s="13">
        <f t="shared" si="13"/>
        <v>4.4999999999999998E-2</v>
      </c>
      <c r="AF66" s="13">
        <f t="shared" si="13"/>
        <v>4.4999999999999998E-2</v>
      </c>
      <c r="AG66" s="13">
        <f t="shared" si="13"/>
        <v>4.4999999999999998E-2</v>
      </c>
      <c r="AH66" s="13">
        <f t="shared" si="13"/>
        <v>4.4999999999999998E-2</v>
      </c>
      <c r="AI66" s="13">
        <f t="shared" si="13"/>
        <v>4.4999999999999998E-2</v>
      </c>
      <c r="AJ66" s="13">
        <f t="shared" si="13"/>
        <v>4.4999999999999998E-2</v>
      </c>
      <c r="AK66" s="13">
        <f t="shared" si="13"/>
        <v>4.4999999999999998E-2</v>
      </c>
      <c r="AL66" s="13">
        <f t="shared" si="13"/>
        <v>4.4999999999999998E-2</v>
      </c>
      <c r="AM66" s="13">
        <f t="shared" si="13"/>
        <v>4.4999999999999998E-2</v>
      </c>
      <c r="AN66" s="13">
        <f t="shared" si="13"/>
        <v>4.4999999999999998E-2</v>
      </c>
      <c r="AO66" s="13">
        <f t="shared" si="13"/>
        <v>4.4999999999999998E-2</v>
      </c>
      <c r="AP66" s="13">
        <f t="shared" si="13"/>
        <v>4.4999999999999998E-2</v>
      </c>
      <c r="AQ66" s="13">
        <f t="shared" si="13"/>
        <v>4.4999999999999998E-2</v>
      </c>
      <c r="AR66" s="13">
        <f t="shared" si="13"/>
        <v>4.4999999999999998E-2</v>
      </c>
      <c r="AS66" s="13">
        <f t="shared" si="13"/>
        <v>4.4999999999999998E-2</v>
      </c>
      <c r="AT66" s="13">
        <f t="shared" si="13"/>
        <v>4.4999999999999998E-2</v>
      </c>
      <c r="AU66" s="13">
        <f t="shared" si="13"/>
        <v>4.4999999999999998E-2</v>
      </c>
      <c r="AV66" s="13">
        <f t="shared" si="13"/>
        <v>4.4999999999999998E-2</v>
      </c>
      <c r="AW66" s="13">
        <f t="shared" si="13"/>
        <v>4.4999999999999998E-2</v>
      </c>
      <c r="AX66" s="13">
        <f t="shared" si="13"/>
        <v>4.4999999999999998E-2</v>
      </c>
    </row>
    <row r="67" spans="1:50" x14ac:dyDescent="0.35">
      <c r="A67" s="1" t="s">
        <v>45</v>
      </c>
      <c r="B67" s="13">
        <f>IF(AND(B23&gt;=2,B23&lt;10,B22&lt;0.75,B14&gt;=4.5,B14&lt;5.5,B19&gt;=0.25),0,IF(AND(B23&gt;=2,B23&lt;10,B22&lt;0.75,B14&gt;=3.5,B14&lt;5.5,B19&lt;0.25,B16&lt;4.5,B24&lt;4,B17&lt;0.75),0,IF(AND(B23&lt;2,B22&lt;0.75,B14&lt;5.5),0.22,IF(AND(B23&gt;=10,B23&lt;23,B22&gt;=3,B26&gt;=1,B26&lt;5,B27&lt;6),0.23,IF(AND(B23&gt;=2,B23&lt;10,B22&lt;0.75,B14&lt;3.5,B19&lt;0.25,B16&lt;4.5,B24&lt;4,B17&lt;0.75),0.23,IF(AND(B23&lt;10,B14&gt;=5.5,B17&gt;=1,B21&lt;0.5),0.25,IF(AND(B23&gt;=10,B23&lt;33,B26&lt;1,B25&gt;=2,B16&gt;=9.5),0.27,IF(AND(B23&gt;=10,B23&lt;23,B22&lt;3,B26&gt;=3,B26&lt;5,B27&lt;6,B25&gt;=4),0.31,IF(AND(B23&gt;=2,B23&lt;10,B22&lt;0.75,B14&lt;4.5,B19&gt;=0.25),0.31,IF(AND(B23&lt;10,B22&gt;=0.75,B14&lt;5.5,B27&gt;=7,B20&lt;2.5),0.37,IF(AND(B23&gt;=2,B23&lt;10,B22&lt;0.75,B14&lt;5.5,B19&lt;0.25,B16&lt;4.5,B24&gt;=4,B17&lt;0.75),0.39,IF(AND(B23&gt;=10,B23&lt;33,B14&lt;20,B26&lt;1,B16&lt;9.5),0.4,IF(AND(B23&gt;=2,B23&lt;10,B22&lt;0.75,B14&lt;5.5,B19&lt;0.25,B17&gt;=0.75),0.41,IF(AND(B23&lt;10,B14&gt;=5.5,B17&gt;=1,B21&gt;=0.5),0.41,IF(AND(B23&gt;=23,B23&lt;33,B22&gt;=15,B26&gt;=1),0.46,IF(AND(B23&gt;=2,B23&lt;10,B22&lt;0.75,B14&lt;5.5,B19&lt;0.25,B16&gt;=4.5,B17&lt;0.75),0.47,IF(AND(B23&lt;10,B22&gt;=0.75,B14&lt;5.5,B27&lt;7,B20&lt;2.5),0.53,IF(AND(B23&gt;=8,B23&lt;10,B14&gt;=5.5,B17&lt;1),0.53,IF(AND(B23&gt;=10,B23&lt;23,B22&lt;3,B26&gt;=3,B26&lt;5,B27&lt;6,B25&lt;4),0.54,IF(AND(B23&gt;=10,B23&lt;23,B22&gt;=0.25,B22&lt;3,B26&gt;=1,B26&lt;3,B27&lt;2),0.58,IF(AND(B23&gt;=10,B23&lt;33,B26&lt;1,B25&lt;2,B16&gt;=9.5),0.59,IF(AND(B23&gt;=23,B23&lt;33,B22&lt;15,B26&gt;=1,B27&gt;=1,B16&lt;0.75),0.59,IF(AND(B23&gt;=10,B23&lt;33,B14&gt;=20,B26&lt;1,B16&lt;9.5),0.63,IF(AND(B23&gt;=10,B23&lt;23,B22&lt;3,B14&gt;=7,B26&gt;=1,B26&lt;3,B27&gt;=2,B27&lt;6),0.63,IF(AND(B23&gt;=38,B23&lt;53,B25&gt;=2,B25&lt;3),0.66,IF(AND(B23&gt;=10,B23&lt;23,B22&lt;0.25,B26&gt;=1,B26&lt;3,B27&lt;2),0.69,IF(AND(B23&gt;=10,B23&lt;23,B14&gt;=2.5,B26&gt;=5,B24&lt;4),0.73,IF(AND(B23&lt;10,B22&gt;=0.75,B14&lt;5.5,B20&gt;=2.5),0.79,IF(AND(B23&gt;=23,B23&lt;33,B22&lt;15,B26&gt;=1,B27&gt;=1,B16&gt;=0.75),0.81,IF(AND(B23&gt;=38,B23&lt;53,B25&lt;2,B24&gt;=4),0.82,IF(AND(B23&gt;=23,B23&lt;33,B22&lt;15,B26&gt;=1,B27&lt;1,B24&lt;4,B20&lt;22.5),0.85,IF(AND(B23&lt;8,B14&gt;=5.5,B17&lt;1),0.87,IF(AND(B23&gt;=33,B23&lt;53,B25&gt;=6,B25&lt;10),0.88,IF(AND(B23&gt;=10,B23&lt;23,B14&lt;2.5,B26&gt;=5),0.92,IF(AND(B23&gt;=10,B23&lt;23,B14&gt;=2.5,B26&gt;=5,B24&gt;=4),0.93,IF(AND(B23&gt;=10,B23&lt;23,B26&gt;=1,B26&lt;5,B27&gt;=6),0.93,IF(AND(B23&gt;=33,B23&lt;53,B25&gt;=3,B25&lt;6,B19&lt;0.75),0.94,IF(AND(B23&gt;=10,B23&lt;23,B22&lt;3,B14&lt;7,B26&gt;=1,B26&lt;3,B27&gt;=2,B27&lt;6),0.95,IF(AND(B23&gt;=23,B23&lt;33,B22&lt;15,B26&gt;=1,B27&lt;1,B24&gt;=4,B20&lt;22.5),0.99,IF(AND(B23&gt;=38,B23&lt;53,B25&lt;2,B24&lt;4),1.02,IF(AND(B23&gt;=33,B23&lt;38,B25&lt;3),1.06,IF(AND(B23&gt;=33,B23&lt;53,B25&gt;=3,B25&lt;6,B19&gt;=0.75,B19&lt;6),1.07,IF(AND(B23&gt;=23,B23&lt;33,B22&lt;15,B26&gt;=1,B27&lt;1,B20&gt;=22.5),1.08,IF(AND(B23&gt;=53,B21&gt;=4.5),1.32,IF(AND(B23&gt;=33,B23&lt;53,B25&gt;=3,B25&lt;6,B19&gt;=6),1.37,IF(AND(B23&gt;=33,B23&lt;53,B25&gt;=10),1.42,IF(AND(B23&gt;=53,B21&lt;4.5),1.57,"")))))))))))))))))))))))))))))))))))))))))))))))</f>
        <v>0.66</v>
      </c>
      <c r="C67" s="13">
        <f t="shared" ref="C67:AX67" si="14">IF(AND(C23&gt;=2,C23&lt;10,C22&lt;0.75,C14&gt;=4.5,C14&lt;5.5,C19&gt;=0.25),0,IF(AND(C23&gt;=2,C23&lt;10,C22&lt;0.75,C14&gt;=3.5,C14&lt;5.5,C19&lt;0.25,C16&lt;4.5,C24&lt;4,C17&lt;0.75),0,IF(AND(C23&lt;2,C22&lt;0.75,C14&lt;5.5),0.22,IF(AND(C23&gt;=10,C23&lt;23,C22&gt;=3,C26&gt;=1,C26&lt;5,C27&lt;6),0.23,IF(AND(C23&gt;=2,C23&lt;10,C22&lt;0.75,C14&lt;3.5,C19&lt;0.25,C16&lt;4.5,C24&lt;4,C17&lt;0.75),0.23,IF(AND(C23&lt;10,C14&gt;=5.5,C17&gt;=1,C21&lt;0.5),0.25,IF(AND(C23&gt;=10,C23&lt;33,C26&lt;1,C25&gt;=2,C16&gt;=9.5),0.27,IF(AND(C23&gt;=10,C23&lt;23,C22&lt;3,C26&gt;=3,C26&lt;5,C27&lt;6,C25&gt;=4),0.31,IF(AND(C23&gt;=2,C23&lt;10,C22&lt;0.75,C14&lt;4.5,C19&gt;=0.25),0.31,IF(AND(C23&lt;10,C22&gt;=0.75,C14&lt;5.5,C27&gt;=7,C20&lt;2.5),0.37,IF(AND(C23&gt;=2,C23&lt;10,C22&lt;0.75,C14&lt;5.5,C19&lt;0.25,C16&lt;4.5,C24&gt;=4,C17&lt;0.75),0.39,IF(AND(C23&gt;=10,C23&lt;33,C14&lt;20,C26&lt;1,C16&lt;9.5),0.4,IF(AND(C23&gt;=2,C23&lt;10,C22&lt;0.75,C14&lt;5.5,C19&lt;0.25,C17&gt;=0.75),0.41,IF(AND(C23&lt;10,C14&gt;=5.5,C17&gt;=1,C21&gt;=0.5),0.41,IF(AND(C23&gt;=23,C23&lt;33,C22&gt;=15,C26&gt;=1),0.46,IF(AND(C23&gt;=2,C23&lt;10,C22&lt;0.75,C14&lt;5.5,C19&lt;0.25,C16&gt;=4.5,C17&lt;0.75),0.47,IF(AND(C23&lt;10,C22&gt;=0.75,C14&lt;5.5,C27&lt;7,C20&lt;2.5),0.53,IF(AND(C23&gt;=8,C23&lt;10,C14&gt;=5.5,C17&lt;1),0.53,IF(AND(C23&gt;=10,C23&lt;23,C22&lt;3,C26&gt;=3,C26&lt;5,C27&lt;6,C25&lt;4),0.54,IF(AND(C23&gt;=10,C23&lt;23,C22&gt;=0.25,C22&lt;3,C26&gt;=1,C26&lt;3,C27&lt;2),0.58,IF(AND(C23&gt;=10,C23&lt;33,C26&lt;1,C25&lt;2,C16&gt;=9.5),0.59,IF(AND(C23&gt;=23,C23&lt;33,C22&lt;15,C26&gt;=1,C27&gt;=1,C16&lt;0.75),0.59,IF(AND(C23&gt;=10,C23&lt;33,C14&gt;=20,C26&lt;1,C16&lt;9.5),0.63,IF(AND(C23&gt;=10,C23&lt;23,C22&lt;3,C14&gt;=7,C26&gt;=1,C26&lt;3,C27&gt;=2,C27&lt;6),0.63,IF(AND(C23&gt;=38,C23&lt;53,C25&gt;=2,C25&lt;3),0.66,IF(AND(C23&gt;=10,C23&lt;23,C22&lt;0.25,C26&gt;=1,C26&lt;3,C27&lt;2),0.69,IF(AND(C23&gt;=10,C23&lt;23,C14&gt;=2.5,C26&gt;=5,C24&lt;4),0.73,IF(AND(C23&lt;10,C22&gt;=0.75,C14&lt;5.5,C20&gt;=2.5),0.79,IF(AND(C23&gt;=23,C23&lt;33,C22&lt;15,C26&gt;=1,C27&gt;=1,C16&gt;=0.75),0.81,IF(AND(C23&gt;=38,C23&lt;53,C25&lt;2,C24&gt;=4),0.82,IF(AND(C23&gt;=23,C23&lt;33,C22&lt;15,C26&gt;=1,C27&lt;1,C24&lt;4,C20&lt;22.5),0.85,IF(AND(C23&lt;8,C14&gt;=5.5,C17&lt;1),0.87,IF(AND(C23&gt;=33,C23&lt;53,C25&gt;=6,C25&lt;10),0.88,IF(AND(C23&gt;=10,C23&lt;23,C14&lt;2.5,C26&gt;=5),0.92,IF(AND(C23&gt;=10,C23&lt;23,C14&gt;=2.5,C26&gt;=5,C24&gt;=4),0.93,IF(AND(C23&gt;=10,C23&lt;23,C26&gt;=1,C26&lt;5,C27&gt;=6),0.93,IF(AND(C23&gt;=33,C23&lt;53,C25&gt;=3,C25&lt;6,C19&lt;0.75),0.94,IF(AND(C23&gt;=10,C23&lt;23,C22&lt;3,C14&lt;7,C26&gt;=1,C26&lt;3,C27&gt;=2,C27&lt;6),0.95,IF(AND(C23&gt;=23,C23&lt;33,C22&lt;15,C26&gt;=1,C27&lt;1,C24&gt;=4,C20&lt;22.5),0.99,IF(AND(C23&gt;=38,C23&lt;53,C25&lt;2,C24&lt;4),1.02,IF(AND(C23&gt;=33,C23&lt;38,C25&lt;3),1.06,IF(AND(C23&gt;=33,C23&lt;53,C25&gt;=3,C25&lt;6,C19&gt;=0.75,C19&lt;6),1.07,IF(AND(C23&gt;=23,C23&lt;33,C22&lt;15,C26&gt;=1,C27&lt;1,C20&gt;=22.5),1.08,IF(AND(C23&gt;=53,C21&gt;=4.5),1.32,IF(AND(C23&gt;=33,C23&lt;53,C25&gt;=3,C25&lt;6,C19&gt;=6),1.37,IF(AND(C23&gt;=33,C23&lt;53,C25&gt;=10),1.42,IF(AND(C23&gt;=53,C21&lt;4.5),1.57,"")))))))))))))))))))))))))))))))))))))))))))))))</f>
        <v>1.08</v>
      </c>
      <c r="D67" s="13">
        <f t="shared" si="14"/>
        <v>0.22</v>
      </c>
      <c r="E67" s="13">
        <f t="shared" si="14"/>
        <v>0.22</v>
      </c>
      <c r="F67" s="13">
        <f t="shared" si="14"/>
        <v>0.22</v>
      </c>
      <c r="G67" s="13">
        <f t="shared" si="14"/>
        <v>0.22</v>
      </c>
      <c r="H67" s="13">
        <f t="shared" si="14"/>
        <v>0.22</v>
      </c>
      <c r="I67" s="13">
        <f t="shared" si="14"/>
        <v>0.22</v>
      </c>
      <c r="J67" s="13">
        <f t="shared" si="14"/>
        <v>0.22</v>
      </c>
      <c r="K67" s="13">
        <f t="shared" si="14"/>
        <v>0.22</v>
      </c>
      <c r="L67" s="13">
        <f t="shared" si="14"/>
        <v>0.22</v>
      </c>
      <c r="M67" s="13">
        <f t="shared" si="14"/>
        <v>0.22</v>
      </c>
      <c r="N67" s="13">
        <f t="shared" si="14"/>
        <v>0.22</v>
      </c>
      <c r="O67" s="13">
        <f t="shared" si="14"/>
        <v>0.22</v>
      </c>
      <c r="P67" s="13">
        <f t="shared" si="14"/>
        <v>0.22</v>
      </c>
      <c r="Q67" s="13">
        <f t="shared" si="14"/>
        <v>0.22</v>
      </c>
      <c r="R67" s="13">
        <f t="shared" si="14"/>
        <v>0.22</v>
      </c>
      <c r="S67" s="13">
        <f t="shared" si="14"/>
        <v>0.22</v>
      </c>
      <c r="T67" s="13">
        <f t="shared" si="14"/>
        <v>0.22</v>
      </c>
      <c r="U67" s="13">
        <f t="shared" si="14"/>
        <v>0.22</v>
      </c>
      <c r="V67" s="13">
        <f t="shared" si="14"/>
        <v>0.22</v>
      </c>
      <c r="W67" s="13">
        <f t="shared" si="14"/>
        <v>0.22</v>
      </c>
      <c r="X67" s="13">
        <f t="shared" si="14"/>
        <v>0.22</v>
      </c>
      <c r="Y67" s="13">
        <f t="shared" si="14"/>
        <v>0.22</v>
      </c>
      <c r="Z67" s="13">
        <f t="shared" si="14"/>
        <v>0.22</v>
      </c>
      <c r="AA67" s="13">
        <f t="shared" si="14"/>
        <v>0.22</v>
      </c>
      <c r="AB67" s="13">
        <f t="shared" si="14"/>
        <v>0.22</v>
      </c>
      <c r="AC67" s="13">
        <f t="shared" si="14"/>
        <v>0.22</v>
      </c>
      <c r="AD67" s="13">
        <f t="shared" si="14"/>
        <v>0.22</v>
      </c>
      <c r="AE67" s="13">
        <f t="shared" si="14"/>
        <v>0.22</v>
      </c>
      <c r="AF67" s="13">
        <f t="shared" si="14"/>
        <v>0.22</v>
      </c>
      <c r="AG67" s="13">
        <f t="shared" si="14"/>
        <v>0.22</v>
      </c>
      <c r="AH67" s="13">
        <f t="shared" si="14"/>
        <v>0.22</v>
      </c>
      <c r="AI67" s="13">
        <f t="shared" si="14"/>
        <v>0.22</v>
      </c>
      <c r="AJ67" s="13">
        <f t="shared" si="14"/>
        <v>0.22</v>
      </c>
      <c r="AK67" s="13">
        <f t="shared" si="14"/>
        <v>0.22</v>
      </c>
      <c r="AL67" s="13">
        <f t="shared" si="14"/>
        <v>0.22</v>
      </c>
      <c r="AM67" s="13">
        <f t="shared" si="14"/>
        <v>0.22</v>
      </c>
      <c r="AN67" s="13">
        <f t="shared" si="14"/>
        <v>0.22</v>
      </c>
      <c r="AO67" s="13">
        <f t="shared" si="14"/>
        <v>0.22</v>
      </c>
      <c r="AP67" s="13">
        <f t="shared" si="14"/>
        <v>0.22</v>
      </c>
      <c r="AQ67" s="13">
        <f t="shared" si="14"/>
        <v>0.22</v>
      </c>
      <c r="AR67" s="13">
        <f t="shared" si="14"/>
        <v>0.22</v>
      </c>
      <c r="AS67" s="13">
        <f t="shared" si="14"/>
        <v>0.22</v>
      </c>
      <c r="AT67" s="13">
        <f t="shared" si="14"/>
        <v>0.22</v>
      </c>
      <c r="AU67" s="13">
        <f t="shared" si="14"/>
        <v>0.22</v>
      </c>
      <c r="AV67" s="13">
        <f t="shared" si="14"/>
        <v>0.22</v>
      </c>
      <c r="AW67" s="13">
        <f t="shared" si="14"/>
        <v>0.22</v>
      </c>
      <c r="AX67" s="13">
        <f t="shared" si="14"/>
        <v>0.22</v>
      </c>
    </row>
    <row r="68" spans="1:50" x14ac:dyDescent="0.35">
      <c r="A68" s="1" t="s">
        <v>46</v>
      </c>
      <c r="B68" s="13">
        <f>IF(AND(B23&lt;7,B19&lt;0.25,B20&lt;0.75,B14&lt;4.5,B25&gt;=2,B28&lt;6.5),0.05,IF(AND(B23&gt;=7,B23&lt;28,B19&lt;0.75,B18&lt;0.25,B27&gt;=12,B26&lt;4,B22&lt;0.75,B25&lt;1),0.14,IF(AND(B23&lt;7,B19&gt;=0.25,B20&lt;0.75,B14&lt;4.5,B28&lt;6.5,B21&lt;0.5),0.16,IF(AND(B23&lt;7,B19&lt;0.25,B20&lt;0.75,B14&lt;0.25,B25&lt;2,B28&lt;6.5),0.16,IF(AND(B23&lt;7,B20&lt;0.75,B14&gt;=4.5,B14&lt;6.5,B28&gt;=1.5),0.19,IF(AND(B23&gt;=7,B23&lt;13,B19&gt;=0.75,B16&gt;=5.5),0.23,IF(AND(B23&gt;=23,B23&lt;28,B19&lt;0.75,B18&lt;0.25,B27&lt;12,B26&lt;4,B22&lt;0.75,B25&lt;1),0.29,IF(AND(B23&gt;=7,B23&lt;28,B19&lt;0.75,B26&lt;4,B22&gt;=0.75),0.34,IF(AND(B23&lt;7,B19&lt;0.25,B20&lt;0.75,B14&gt;=0.25,B14&lt;4.5,B25&lt;2,B28&lt;6.5),0.34,IF(AND(B23&gt;=13,B23&lt;28,B19&gt;=0.75,B18&gt;=8),0.35,IF(AND(B23&gt;=13,B23&lt;28,B19&gt;=0.75,B18&gt;=0.25,B18&lt;8,B14&lt;3),0.35,IF(AND(B23&lt;7,B14&gt;=25),0.39,IF(AND(B23&lt;7,B19&gt;=0.25,B20&lt;0.75,B14&lt;4.5,B28&lt;6.5,B21&gt;=0.5),0.4,IF(AND(B23&gt;=7,B23&lt;13,B19&gt;=0.75,B16&lt;5.5,B24&lt;1),0.43,IF(AND(B23&gt;=13,B23&lt;28,B19&gt;=0.75,B20&gt;=12.5,B18&lt;0.25,B26&lt;5),0.46,IF(AND(B23&gt;=7,B23&lt;23,B19&lt;0.75,B18&lt;0.25,B14&lt;19,B27&lt;12,B26&lt;4,B22&lt;0.75,B25&lt;1),0.46,IF(AND(B23&lt;7,B20&gt;=0.75,B14&lt;6.5),0.48,IF(AND(B23&lt;7,B20&lt;0.75,B14&gt;=4.5,B14&lt;6.5,B28&lt;1.5),0.5,IF(AND(B23&gt;=7,B23&lt;28,B19&lt;0.75,B18&lt;0.25,B26&lt;4,B22&lt;0.75,B16&lt;9,B25&gt;=1),0.5,IF(AND(B23&gt;=7,B23&lt;28,B19&lt;0.75,B18&gt;=0.25,B14&gt;=11,B26&lt;4,B22&lt;0.75),0.57,IF(AND(B23&gt;=7,B23&lt;13,B19&gt;=0.75,B16&lt;5.5,B24&gt;=3,B21&lt;1.5),0.57,IF(AND(B23&gt;=13,B23&lt;28,B19&gt;=0.75,B18&gt;=0.25,B18&lt;8,B14&gt;=3,B27&gt;=3),0.58,IF(AND(B23&gt;=13,B23&lt;28,B19&gt;=0.75,B20&lt;12.5,B18&lt;0.25,B26&lt;5,B17&gt;=3.5),0.58,IF(AND(B23&gt;=7,B23&lt;23,B19&lt;0.75,B18&lt;0.25,B14&gt;=19,B27&lt;12,B26&lt;4,B22&lt;0.75,B25&lt;1),0.6,IF(AND(B23&gt;=13,B23&lt;28,B19&gt;=0.75,B18&lt;0.25,B26&gt;=5,B26&lt;7),0.64,IF(AND(B23&gt;=7,B23&lt;28,B19&lt;0.75,B18&lt;0.25,B26&lt;4,B22&lt;0.75,B16&gt;=9,B25&gt;=1),0.64,IF(AND(B23&gt;=28,B23&lt;53,B20&gt;=4.5,B27&gt;=4),0.65,IF(AND(B23&lt;7,B20&lt;0.75,B14&lt;4.5,B28&gt;=6.5),0.68,IF(AND(B23&gt;=7,B23&lt;13,B19&gt;=0.75,B16&lt;5.5,B24&gt;=3,B21&gt;=1.5),0.69,IF(AND(B23&lt;7,B14&gt;=6.5,B14&lt;25),0.71,IF(AND(B23&gt;=7,B23&lt;28,B19&lt;0.75,B26&gt;=4),0.74,IF(AND(B23&gt;=28,B23&lt;53,B20&gt;=30,B27&lt;4),0.76,IF(AND(B23&gt;=33,B23&lt;53,B20&lt;22,B18&lt;0.5,B27&lt;4,B24&gt;=5),0.79,IF(AND(B23&gt;=13,B23&lt;28,B19&gt;=0.75,B18&gt;=0.25,B18&lt;8,B14&gt;=3,B27&lt;3),0.81,IF(AND(B23&gt;=28,B23&lt;53,B20&lt;4.5,B27&gt;=4),0.81,IF(AND(B23&gt;=28,B23&lt;33,B20&lt;22,B27&lt;4,B22&gt;=0.5),0.83,IF(AND(B23&gt;=13,B23&lt;28,B19&gt;=0.75,B20&lt;12.5,B18&lt;0.25,B27&lt;5,B26&lt;5,B17&lt;3.5),0.86,IF(AND(B23&gt;=7,B23&lt;13,B19&gt;=0.75,B16&lt;5.5,B24&gt;=1,B24&lt;3),0.9,IF(AND(B23&gt;=28,B23&lt;53,B20&gt;=22,B20&lt;30,B27&lt;4),0.91,IF(AND(B23&gt;=7,B23&lt;28,B19&lt;0.75,B18&gt;=0.25,B14&lt;11,B26&lt;4,B22&lt;0.75),0.96,IF(AND(B23&gt;=13,B23&lt;28,B19&gt;=0.75,B18&lt;0.25,B26&gt;=7),0.98,IF(AND(B23&gt;=13,B23&lt;28,B19&gt;=0.75,B20&lt;12.5,B18&lt;0.25,B27&gt;=5,B26&lt;5,B17&lt;3.5),0.99,IF(AND(B23&gt;=33,B23&lt;53,B20&lt;22,B18&lt;0.5,B27&lt;4,B24&lt;5),1.02,IF(AND(B23&gt;=28,B23&lt;33,B20&lt;22,B27&lt;4,B22&lt;0.5),1.05,IF(AND(B23&gt;=33,B23&lt;53,B20&lt;7.5,B18&gt;=0.5,B27&lt;4),1.09,IF(AND(B23&gt;=33,B23&lt;53,B20&gt;=7.5,B20&lt;22,B18&gt;=0.5,B27&lt;4),1.31,IF(AND(B23&gt;=53,B16&gt;=0.25),1.34,IF(AND(B23&gt;=53,B16&lt;0.25),1.57,""))))))))))))))))))))))))))))))))))))))))))))))))</f>
        <v>0.76</v>
      </c>
      <c r="C68" s="13">
        <f t="shared" ref="C68:AX68" si="15">IF(AND(C23&lt;7,C19&lt;0.25,C20&lt;0.75,C14&lt;4.5,C25&gt;=2,C28&lt;6.5),0.05,IF(AND(C23&gt;=7,C23&lt;28,C19&lt;0.75,C18&lt;0.25,C27&gt;=12,C26&lt;4,C22&lt;0.75,C25&lt;1),0.14,IF(AND(C23&lt;7,C19&gt;=0.25,C20&lt;0.75,C14&lt;4.5,C28&lt;6.5,C21&lt;0.5),0.16,IF(AND(C23&lt;7,C19&lt;0.25,C20&lt;0.75,C14&lt;0.25,C25&lt;2,C28&lt;6.5),0.16,IF(AND(C23&lt;7,C20&lt;0.75,C14&gt;=4.5,C14&lt;6.5,C28&gt;=1.5),0.19,IF(AND(C23&gt;=7,C23&lt;13,C19&gt;=0.75,C16&gt;=5.5),0.23,IF(AND(C23&gt;=23,C23&lt;28,C19&lt;0.75,C18&lt;0.25,C27&lt;12,C26&lt;4,C22&lt;0.75,C25&lt;1),0.29,IF(AND(C23&gt;=7,C23&lt;28,C19&lt;0.75,C26&lt;4,C22&gt;=0.75),0.34,IF(AND(C23&lt;7,C19&lt;0.25,C20&lt;0.75,C14&gt;=0.25,C14&lt;4.5,C25&lt;2,C28&lt;6.5),0.34,IF(AND(C23&gt;=13,C23&lt;28,C19&gt;=0.75,C18&gt;=8),0.35,IF(AND(C23&gt;=13,C23&lt;28,C19&gt;=0.75,C18&gt;=0.25,C18&lt;8,C14&lt;3),0.35,IF(AND(C23&lt;7,C14&gt;=25),0.39,IF(AND(C23&lt;7,C19&gt;=0.25,C20&lt;0.75,C14&lt;4.5,C28&lt;6.5,C21&gt;=0.5),0.4,IF(AND(C23&gt;=7,C23&lt;13,C19&gt;=0.75,C16&lt;5.5,C24&lt;1),0.43,IF(AND(C23&gt;=13,C23&lt;28,C19&gt;=0.75,C20&gt;=12.5,C18&lt;0.25,C26&lt;5),0.46,IF(AND(C23&gt;=7,C23&lt;23,C19&lt;0.75,C18&lt;0.25,C14&lt;19,C27&lt;12,C26&lt;4,C22&lt;0.75,C25&lt;1),0.46,IF(AND(C23&lt;7,C20&gt;=0.75,C14&lt;6.5),0.48,IF(AND(C23&lt;7,C20&lt;0.75,C14&gt;=4.5,C14&lt;6.5,C28&lt;1.5),0.5,IF(AND(C23&gt;=7,C23&lt;28,C19&lt;0.75,C18&lt;0.25,C26&lt;4,C22&lt;0.75,C16&lt;9,C25&gt;=1),0.5,IF(AND(C23&gt;=7,C23&lt;28,C19&lt;0.75,C18&gt;=0.25,C14&gt;=11,C26&lt;4,C22&lt;0.75),0.57,IF(AND(C23&gt;=7,C23&lt;13,C19&gt;=0.75,C16&lt;5.5,C24&gt;=3,C21&lt;1.5),0.57,IF(AND(C23&gt;=13,C23&lt;28,C19&gt;=0.75,C18&gt;=0.25,C18&lt;8,C14&gt;=3,C27&gt;=3),0.58,IF(AND(C23&gt;=13,C23&lt;28,C19&gt;=0.75,C20&lt;12.5,C18&lt;0.25,C26&lt;5,C17&gt;=3.5),0.58,IF(AND(C23&gt;=7,C23&lt;23,C19&lt;0.75,C18&lt;0.25,C14&gt;=19,C27&lt;12,C26&lt;4,C22&lt;0.75,C25&lt;1),0.6,IF(AND(C23&gt;=13,C23&lt;28,C19&gt;=0.75,C18&lt;0.25,C26&gt;=5,C26&lt;7),0.64,IF(AND(C23&gt;=7,C23&lt;28,C19&lt;0.75,C18&lt;0.25,C26&lt;4,C22&lt;0.75,C16&gt;=9,C25&gt;=1),0.64,IF(AND(C23&gt;=28,C23&lt;53,C20&gt;=4.5,C27&gt;=4),0.65,IF(AND(C23&lt;7,C20&lt;0.75,C14&lt;4.5,C28&gt;=6.5),0.68,IF(AND(C23&gt;=7,C23&lt;13,C19&gt;=0.75,C16&lt;5.5,C24&gt;=3,C21&gt;=1.5),0.69,IF(AND(C23&lt;7,C14&gt;=6.5,C14&lt;25),0.71,IF(AND(C23&gt;=7,C23&lt;28,C19&lt;0.75,C26&gt;=4),0.74,IF(AND(C23&gt;=28,C23&lt;53,C20&gt;=30,C27&lt;4),0.76,IF(AND(C23&gt;=33,C23&lt;53,C20&lt;22,C18&lt;0.5,C27&lt;4,C24&gt;=5),0.79,IF(AND(C23&gt;=13,C23&lt;28,C19&gt;=0.75,C18&gt;=0.25,C18&lt;8,C14&gt;=3,C27&lt;3),0.81,IF(AND(C23&gt;=28,C23&lt;53,C20&lt;4.5,C27&gt;=4),0.81,IF(AND(C23&gt;=28,C23&lt;33,C20&lt;22,C27&lt;4,C22&gt;=0.5),0.83,IF(AND(C23&gt;=13,C23&lt;28,C19&gt;=0.75,C20&lt;12.5,C18&lt;0.25,C27&lt;5,C26&lt;5,C17&lt;3.5),0.86,IF(AND(C23&gt;=7,C23&lt;13,C19&gt;=0.75,C16&lt;5.5,C24&gt;=1,C24&lt;3),0.9,IF(AND(C23&gt;=28,C23&lt;53,C20&gt;=22,C20&lt;30,C27&lt;4),0.91,IF(AND(C23&gt;=7,C23&lt;28,C19&lt;0.75,C18&gt;=0.25,C14&lt;11,C26&lt;4,C22&lt;0.75),0.96,IF(AND(C23&gt;=13,C23&lt;28,C19&gt;=0.75,C18&lt;0.25,C26&gt;=7),0.98,IF(AND(C23&gt;=13,C23&lt;28,C19&gt;=0.75,C20&lt;12.5,C18&lt;0.25,C27&gt;=5,C26&lt;5,C17&lt;3.5),0.99,IF(AND(C23&gt;=33,C23&lt;53,C20&lt;22,C18&lt;0.5,C27&lt;4,C24&lt;5),1.02,IF(AND(C23&gt;=28,C23&lt;33,C20&lt;22,C27&lt;4,C22&lt;0.5),1.05,IF(AND(C23&gt;=33,C23&lt;53,C20&lt;7.5,C18&gt;=0.5,C27&lt;4),1.09,IF(AND(C23&gt;=33,C23&lt;53,C20&gt;=7.5,C20&lt;22,C18&gt;=0.5,C27&lt;4),1.31,IF(AND(C23&gt;=53,C16&gt;=0.25),1.34,IF(AND(C23&gt;=53,C16&lt;0.25),1.57,""))))))))))))))))))))))))))))))))))))))))))))))))</f>
        <v>0.91</v>
      </c>
      <c r="D68" s="13">
        <f t="shared" si="15"/>
        <v>0.16</v>
      </c>
      <c r="E68" s="13">
        <f t="shared" si="15"/>
        <v>0.16</v>
      </c>
      <c r="F68" s="13">
        <f t="shared" si="15"/>
        <v>0.16</v>
      </c>
      <c r="G68" s="13">
        <f t="shared" si="15"/>
        <v>0.16</v>
      </c>
      <c r="H68" s="13">
        <f t="shared" si="15"/>
        <v>0.16</v>
      </c>
      <c r="I68" s="13">
        <f t="shared" si="15"/>
        <v>0.16</v>
      </c>
      <c r="J68" s="13">
        <f t="shared" si="15"/>
        <v>0.16</v>
      </c>
      <c r="K68" s="13">
        <f t="shared" si="15"/>
        <v>0.16</v>
      </c>
      <c r="L68" s="13">
        <f t="shared" si="15"/>
        <v>0.16</v>
      </c>
      <c r="M68" s="13">
        <f t="shared" si="15"/>
        <v>0.16</v>
      </c>
      <c r="N68" s="13">
        <f t="shared" si="15"/>
        <v>0.16</v>
      </c>
      <c r="O68" s="13">
        <f t="shared" si="15"/>
        <v>0.16</v>
      </c>
      <c r="P68" s="13">
        <f t="shared" si="15"/>
        <v>0.16</v>
      </c>
      <c r="Q68" s="13">
        <f t="shared" si="15"/>
        <v>0.16</v>
      </c>
      <c r="R68" s="13">
        <f t="shared" si="15"/>
        <v>0.16</v>
      </c>
      <c r="S68" s="13">
        <f t="shared" si="15"/>
        <v>0.16</v>
      </c>
      <c r="T68" s="13">
        <f t="shared" si="15"/>
        <v>0.16</v>
      </c>
      <c r="U68" s="13">
        <f t="shared" si="15"/>
        <v>0.16</v>
      </c>
      <c r="V68" s="13">
        <f t="shared" si="15"/>
        <v>0.16</v>
      </c>
      <c r="W68" s="13">
        <f t="shared" si="15"/>
        <v>0.16</v>
      </c>
      <c r="X68" s="13">
        <f t="shared" si="15"/>
        <v>0.16</v>
      </c>
      <c r="Y68" s="13">
        <f t="shared" si="15"/>
        <v>0.16</v>
      </c>
      <c r="Z68" s="13">
        <f t="shared" si="15"/>
        <v>0.16</v>
      </c>
      <c r="AA68" s="13">
        <f t="shared" si="15"/>
        <v>0.16</v>
      </c>
      <c r="AB68" s="13">
        <f t="shared" si="15"/>
        <v>0.16</v>
      </c>
      <c r="AC68" s="13">
        <f t="shared" si="15"/>
        <v>0.16</v>
      </c>
      <c r="AD68" s="13">
        <f t="shared" si="15"/>
        <v>0.16</v>
      </c>
      <c r="AE68" s="13">
        <f t="shared" si="15"/>
        <v>0.16</v>
      </c>
      <c r="AF68" s="13">
        <f t="shared" si="15"/>
        <v>0.16</v>
      </c>
      <c r="AG68" s="13">
        <f t="shared" si="15"/>
        <v>0.16</v>
      </c>
      <c r="AH68" s="13">
        <f t="shared" si="15"/>
        <v>0.16</v>
      </c>
      <c r="AI68" s="13">
        <f t="shared" si="15"/>
        <v>0.16</v>
      </c>
      <c r="AJ68" s="13">
        <f t="shared" si="15"/>
        <v>0.16</v>
      </c>
      <c r="AK68" s="13">
        <f t="shared" si="15"/>
        <v>0.16</v>
      </c>
      <c r="AL68" s="13">
        <f t="shared" si="15"/>
        <v>0.16</v>
      </c>
      <c r="AM68" s="13">
        <f t="shared" si="15"/>
        <v>0.16</v>
      </c>
      <c r="AN68" s="13">
        <f t="shared" si="15"/>
        <v>0.16</v>
      </c>
      <c r="AO68" s="13">
        <f t="shared" si="15"/>
        <v>0.16</v>
      </c>
      <c r="AP68" s="13">
        <f t="shared" si="15"/>
        <v>0.16</v>
      </c>
      <c r="AQ68" s="13">
        <f t="shared" si="15"/>
        <v>0.16</v>
      </c>
      <c r="AR68" s="13">
        <f t="shared" si="15"/>
        <v>0.16</v>
      </c>
      <c r="AS68" s="13">
        <f t="shared" si="15"/>
        <v>0.16</v>
      </c>
      <c r="AT68" s="13">
        <f t="shared" si="15"/>
        <v>0.16</v>
      </c>
      <c r="AU68" s="13">
        <f t="shared" si="15"/>
        <v>0.16</v>
      </c>
      <c r="AV68" s="13">
        <f t="shared" si="15"/>
        <v>0.16</v>
      </c>
      <c r="AW68" s="13">
        <f t="shared" si="15"/>
        <v>0.16</v>
      </c>
      <c r="AX68" s="13">
        <f t="shared" si="15"/>
        <v>0.16</v>
      </c>
    </row>
    <row r="69" spans="1:50" x14ac:dyDescent="0.35">
      <c r="A69" s="1" t="s">
        <v>47</v>
      </c>
      <c r="B69" s="13">
        <f>IF(AND(B23&lt;10,B14&lt;3.5,B24&gt;=4,B24&lt;9,B21&gt;=0.25,B17&lt;0.25,B20&lt;0.25),0.075,IF(AND(B23&lt;10,B14&lt;3.5,B24&lt;2,B21&lt;0.25),0.101,IF(AND(B23&lt;10,B14&lt;3.5,B24&gt;=2,B21&lt;0.25),0.28,IF(AND(B23&gt;=10,B23&lt;28,B14&lt;23.5,B22&lt;0.5,B27&gt;=2,B19&lt;0.75),0.298,IF(AND(B23&lt;5,B14&gt;=3.5,B17&gt;=0.5),0.302,IF(AND(B23&gt;=10,B23&lt;28,B14&gt;=23.5,B22&lt;1.5),0.313,IF(AND(B23&lt;10,B14&lt;3.5,B24&gt;=4,B24&lt;9,B21&gt;=0.25,B17&lt;0.25,B20&gt;=0.25),0.322,IF(AND(B23&lt;10,B14&lt;3.5,B24&gt;=4,B24&lt;9,B21&gt;=0.25,B17&gt;=0.25),0.33,IF(AND(B23&gt;=10,B23&lt;28,B14&lt;3.5,B22&lt;1.5,B27&lt;1,B19&gt;=0.75,B19&lt;4),0.377,IF(AND(B23&lt;10,B14&lt;3.5,B24&lt;4,B21&gt;=0.25),0.431,IF(AND(B23&gt;=5,B23&lt;10,B14&gt;=3.5,B17&gt;=0.5),0.459,IF(AND(B23&gt;=10,B23&lt;28,B14&lt;3.5,B22&lt;1.5,B27&lt;1,B19&gt;=4,B24&gt;=5),0.491,IF(AND(B23&lt;10,B14&gt;=3.5,B21&gt;=0.25,B17&lt;0.5),0.504,IF(AND(B23&gt;=10,B23&lt;28,B14&lt;10.5,B22&lt;1.5,B27&lt;2,B19&lt;0.75),0.525,IF(AND(B23&lt;10,B14&lt;3.5,B19&lt;0.25,B24&gt;=9,B21&gt;=0.25),0.527,IF(AND(B23&gt;=10,B23&lt;28,B14&gt;=10.5,B14&lt;23.5,B22&lt;1.5,B27&lt;2,B19&lt;0.75,B16&gt;=9.5,B28&gt;=2.5),0.535,IF(AND(B23&gt;=10,B23&lt;28,B14&gt;=3.5,B14&lt;23.5,B22&lt;1.5,B19&gt;=0.75,B25&gt;=9),0.561,IF(AND(B23&gt;=10,B23&lt;28,B14&gt;=10.5,B14&lt;23.5,B22&lt;1.5,B27&lt;2,B19&lt;0.75,B16&lt;9.5),0.561,IF(AND(B23&gt;=10,B23&lt;28,B14&lt;23.5,B22&gt;=0.5,B22&lt;1.5,B27&gt;=2,B19&lt;0.75),0.58,IF(AND(B23&gt;=10,B23&lt;28,B14&lt;0.5,B22&lt;1.5,B27&gt;=1,B19&gt;=0.75),0.591,IF(AND(B23&gt;=38,B23&lt;53,B27&gt;=2,B16&lt;12,B18&lt;8.5),0.637,IF(AND(B23&gt;=10,B23&lt;28,B14&gt;=6,B14&lt;15.5,B22&lt;1.5,B19&gt;=0.75,B25&lt;9),0.677,IF(AND(B23&gt;=10,B23&lt;28,B14&gt;=4.5,B22&gt;=1.5,B20&lt;1.25),0.694,IF(AND(B23&gt;=10,B23&lt;28,B14&gt;=10.5,B14&lt;23.5,B22&lt;1.5,B27&lt;2,B19&lt;0.75,B16&gt;=9.5,B28&lt;2.5),0.706,IF(AND(B23&lt;10,B14&gt;=3.5,B21&lt;0.25,B17&lt;0.5,B26&lt;1),0.714,IF(AND(B23&gt;=28,B23&lt;53,B22&gt;=0.5,B22&lt;1.5,B27&lt;2,B26&gt;=2),0.719,IF(AND(B23&gt;=10,B23&lt;28,B14&lt;3.5,B22&lt;1.5,B27&lt;1,B19&gt;=4,B24&lt;5),0.735,IF(AND(B23&lt;10,B14&lt;3.5,B19&gt;=0.25,B24&gt;=9,B21&gt;=0.25),0.785,IF(AND(B23&gt;=38,B23&lt;53,B27&gt;=2,B16&gt;=12,B18&lt;8.5),0.786,IF(AND(B23&gt;=10,B23&lt;28,B14&gt;=3.5,B14&lt;6,B22&lt;1.5,B19&gt;=0.75,B25&lt;9),0.789,IF(AND(B23&gt;=10,B23&lt;28,B14&gt;=4.5,B22&gt;=1.5,B20&gt;=1.25),0.848,IF(AND(B23&gt;=28,B23&lt;53,B22&gt;=1.5,B27&lt;2,B24&lt;1),0.849,IF(AND(B23&gt;=10,B23&lt;28,B14&gt;=0.5,B14&lt;3.5,B22&lt;1.5,B27&gt;=1,B19&gt;=0.75),0.871,IF(AND(B23&gt;=10,B23&lt;28,B14&gt;=15.5,B14&lt;23.5,B22&lt;1.5,B19&gt;=0.75,B25&lt;9),0.884,IF(AND(B23&gt;=53,B19&lt;2),0.886,IF(AND(B23&gt;=28,B23&lt;38,B27&gt;=2,B18&lt;8.5),0.928,IF(AND(B23&gt;=28,B23&lt;53,B22&gt;=1.5,B27&gt;=1,B27&lt;2,B24&gt;=3),0.945,IF(AND(B23&gt;=10,B23&lt;28,B14&lt;4.5,B22&gt;=1.5),0.952,IF(AND(B23&lt;10,B14&gt;=3.5,B21&lt;0.25,B17&lt;0.5,B26&gt;=1),0.991,IF(AND(B23&gt;=28,B23&lt;53,B22&gt;=0.5,B22&lt;1.5,B27&lt;2,B26&lt;2),0.991,IF(AND(B23&gt;=28,B23&lt;53,B22&lt;0.5,B27&lt;2),1.049,IF(AND(B23&gt;=28,B23&lt;53,B22&gt;=1.5,B27&lt;1,B24&gt;=3),1.084,IF(AND(B23&gt;=28,B23&lt;53,B22&gt;=1.5,B27&lt;2,B24&gt;=1,B24&lt;3,B20&lt;6),1.129,IF(AND(B23&gt;=28,B23&lt;53,B27&gt;=2,B18&gt;=8.5),1.339,IF(AND(B23&gt;=53,B19&gt;=2,B21&gt;=3),1.359,IF(AND(B23&gt;=28,B23&lt;53,B22&gt;=1.5,B27&lt;2,B24&gt;=1,B24&lt;3,B20&gt;=6),1.416,IF(AND(B23&gt;=53,B19&gt;=2,B21&lt;3),1.571,"")))))))))))))))))))))))))))))))))))))))))))))))</f>
        <v>0.71899999999999997</v>
      </c>
      <c r="C69" s="13">
        <f t="shared" ref="C69:AX69" si="16">IF(AND(C23&lt;10,C14&lt;3.5,C24&gt;=4,C24&lt;9,C21&gt;=0.25,C17&lt;0.25,C20&lt;0.25),0.075,IF(AND(C23&lt;10,C14&lt;3.5,C24&lt;2,C21&lt;0.25),0.101,IF(AND(C23&lt;10,C14&lt;3.5,C24&gt;=2,C21&lt;0.25),0.28,IF(AND(C23&gt;=10,C23&lt;28,C14&lt;23.5,C22&lt;0.5,C27&gt;=2,C19&lt;0.75),0.298,IF(AND(C23&lt;5,C14&gt;=3.5,C17&gt;=0.5),0.302,IF(AND(C23&gt;=10,C23&lt;28,C14&gt;=23.5,C22&lt;1.5),0.313,IF(AND(C23&lt;10,C14&lt;3.5,C24&gt;=4,C24&lt;9,C21&gt;=0.25,C17&lt;0.25,C20&gt;=0.25),0.322,IF(AND(C23&lt;10,C14&lt;3.5,C24&gt;=4,C24&lt;9,C21&gt;=0.25,C17&gt;=0.25),0.33,IF(AND(C23&gt;=10,C23&lt;28,C14&lt;3.5,C22&lt;1.5,C27&lt;1,C19&gt;=0.75,C19&lt;4),0.377,IF(AND(C23&lt;10,C14&lt;3.5,C24&lt;4,C21&gt;=0.25),0.431,IF(AND(C23&gt;=5,C23&lt;10,C14&gt;=3.5,C17&gt;=0.5),0.459,IF(AND(C23&gt;=10,C23&lt;28,C14&lt;3.5,C22&lt;1.5,C27&lt;1,C19&gt;=4,C24&gt;=5),0.491,IF(AND(C23&lt;10,C14&gt;=3.5,C21&gt;=0.25,C17&lt;0.5),0.504,IF(AND(C23&gt;=10,C23&lt;28,C14&lt;10.5,C22&lt;1.5,C27&lt;2,C19&lt;0.75),0.525,IF(AND(C23&lt;10,C14&lt;3.5,C19&lt;0.25,C24&gt;=9,C21&gt;=0.25),0.527,IF(AND(C23&gt;=10,C23&lt;28,C14&gt;=10.5,C14&lt;23.5,C22&lt;1.5,C27&lt;2,C19&lt;0.75,C16&gt;=9.5,C28&gt;=2.5),0.535,IF(AND(C23&gt;=10,C23&lt;28,C14&gt;=3.5,C14&lt;23.5,C22&lt;1.5,C19&gt;=0.75,C25&gt;=9),0.561,IF(AND(C23&gt;=10,C23&lt;28,C14&gt;=10.5,C14&lt;23.5,C22&lt;1.5,C27&lt;2,C19&lt;0.75,C16&lt;9.5),0.561,IF(AND(C23&gt;=10,C23&lt;28,C14&lt;23.5,C22&gt;=0.5,C22&lt;1.5,C27&gt;=2,C19&lt;0.75),0.58,IF(AND(C23&gt;=10,C23&lt;28,C14&lt;0.5,C22&lt;1.5,C27&gt;=1,C19&gt;=0.75),0.591,IF(AND(C23&gt;=38,C23&lt;53,C27&gt;=2,C16&lt;12,C18&lt;8.5),0.637,IF(AND(C23&gt;=10,C23&lt;28,C14&gt;=6,C14&lt;15.5,C22&lt;1.5,C19&gt;=0.75,C25&lt;9),0.677,IF(AND(C23&gt;=10,C23&lt;28,C14&gt;=4.5,C22&gt;=1.5,C20&lt;1.25),0.694,IF(AND(C23&gt;=10,C23&lt;28,C14&gt;=10.5,C14&lt;23.5,C22&lt;1.5,C27&lt;2,C19&lt;0.75,C16&gt;=9.5,C28&lt;2.5),0.706,IF(AND(C23&lt;10,C14&gt;=3.5,C21&lt;0.25,C17&lt;0.5,C26&lt;1),0.714,IF(AND(C23&gt;=28,C23&lt;53,C22&gt;=0.5,C22&lt;1.5,C27&lt;2,C26&gt;=2),0.719,IF(AND(C23&gt;=10,C23&lt;28,C14&lt;3.5,C22&lt;1.5,C27&lt;1,C19&gt;=4,C24&lt;5),0.735,IF(AND(C23&lt;10,C14&lt;3.5,C19&gt;=0.25,C24&gt;=9,C21&gt;=0.25),0.785,IF(AND(C23&gt;=38,C23&lt;53,C27&gt;=2,C16&gt;=12,C18&lt;8.5),0.786,IF(AND(C23&gt;=10,C23&lt;28,C14&gt;=3.5,C14&lt;6,C22&lt;1.5,C19&gt;=0.75,C25&lt;9),0.789,IF(AND(C23&gt;=10,C23&lt;28,C14&gt;=4.5,C22&gt;=1.5,C20&gt;=1.25),0.848,IF(AND(C23&gt;=28,C23&lt;53,C22&gt;=1.5,C27&lt;2,C24&lt;1),0.849,IF(AND(C23&gt;=10,C23&lt;28,C14&gt;=0.5,C14&lt;3.5,C22&lt;1.5,C27&gt;=1,C19&gt;=0.75),0.871,IF(AND(C23&gt;=10,C23&lt;28,C14&gt;=15.5,C14&lt;23.5,C22&lt;1.5,C19&gt;=0.75,C25&lt;9),0.884,IF(AND(C23&gt;=53,C19&lt;2),0.886,IF(AND(C23&gt;=28,C23&lt;38,C27&gt;=2,C18&lt;8.5),0.928,IF(AND(C23&gt;=28,C23&lt;53,C22&gt;=1.5,C27&gt;=1,C27&lt;2,C24&gt;=3),0.945,IF(AND(C23&gt;=10,C23&lt;28,C14&lt;4.5,C22&gt;=1.5),0.952,IF(AND(C23&lt;10,C14&gt;=3.5,C21&lt;0.25,C17&lt;0.5,C26&gt;=1),0.991,IF(AND(C23&gt;=28,C23&lt;53,C22&gt;=0.5,C22&lt;1.5,C27&lt;2,C26&lt;2),0.991,IF(AND(C23&gt;=28,C23&lt;53,C22&lt;0.5,C27&lt;2),1.049,IF(AND(C23&gt;=28,C23&lt;53,C22&gt;=1.5,C27&lt;1,C24&gt;=3),1.084,IF(AND(C23&gt;=28,C23&lt;53,C22&gt;=1.5,C27&lt;2,C24&gt;=1,C24&lt;3,C20&lt;6),1.129,IF(AND(C23&gt;=28,C23&lt;53,C27&gt;=2,C18&gt;=8.5),1.339,IF(AND(C23&gt;=53,C19&gt;=2,C21&gt;=3),1.359,IF(AND(C23&gt;=28,C23&lt;53,C22&gt;=1.5,C27&lt;2,C24&gt;=1,C24&lt;3,C20&gt;=6),1.416,IF(AND(C23&gt;=53,C19&gt;=2,C21&lt;3),1.571,"")))))))))))))))))))))))))))))))))))))))))))))))</f>
        <v>0.84899999999999998</v>
      </c>
      <c r="D69" s="13">
        <f t="shared" si="16"/>
        <v>0.10100000000000001</v>
      </c>
      <c r="E69" s="13">
        <f t="shared" si="16"/>
        <v>0.10100000000000001</v>
      </c>
      <c r="F69" s="13">
        <f t="shared" si="16"/>
        <v>0.10100000000000001</v>
      </c>
      <c r="G69" s="13">
        <f t="shared" si="16"/>
        <v>0.10100000000000001</v>
      </c>
      <c r="H69" s="13">
        <f t="shared" si="16"/>
        <v>0.10100000000000001</v>
      </c>
      <c r="I69" s="13">
        <f t="shared" si="16"/>
        <v>0.10100000000000001</v>
      </c>
      <c r="J69" s="13">
        <f t="shared" si="16"/>
        <v>0.10100000000000001</v>
      </c>
      <c r="K69" s="13">
        <f t="shared" si="16"/>
        <v>0.10100000000000001</v>
      </c>
      <c r="L69" s="13">
        <f t="shared" si="16"/>
        <v>0.10100000000000001</v>
      </c>
      <c r="M69" s="13">
        <f t="shared" si="16"/>
        <v>0.10100000000000001</v>
      </c>
      <c r="N69" s="13">
        <f t="shared" si="16"/>
        <v>0.10100000000000001</v>
      </c>
      <c r="O69" s="13">
        <f t="shared" si="16"/>
        <v>0.10100000000000001</v>
      </c>
      <c r="P69" s="13">
        <f t="shared" si="16"/>
        <v>0.10100000000000001</v>
      </c>
      <c r="Q69" s="13">
        <f t="shared" si="16"/>
        <v>0.10100000000000001</v>
      </c>
      <c r="R69" s="13">
        <f t="shared" si="16"/>
        <v>0.10100000000000001</v>
      </c>
      <c r="S69" s="13">
        <f t="shared" si="16"/>
        <v>0.10100000000000001</v>
      </c>
      <c r="T69" s="13">
        <f t="shared" si="16"/>
        <v>0.10100000000000001</v>
      </c>
      <c r="U69" s="13">
        <f t="shared" si="16"/>
        <v>0.10100000000000001</v>
      </c>
      <c r="V69" s="13">
        <f t="shared" si="16"/>
        <v>0.10100000000000001</v>
      </c>
      <c r="W69" s="13">
        <f t="shared" si="16"/>
        <v>0.10100000000000001</v>
      </c>
      <c r="X69" s="13">
        <f t="shared" si="16"/>
        <v>0.10100000000000001</v>
      </c>
      <c r="Y69" s="13">
        <f t="shared" si="16"/>
        <v>0.10100000000000001</v>
      </c>
      <c r="Z69" s="13">
        <f t="shared" si="16"/>
        <v>0.10100000000000001</v>
      </c>
      <c r="AA69" s="13">
        <f t="shared" si="16"/>
        <v>0.10100000000000001</v>
      </c>
      <c r="AB69" s="13">
        <f t="shared" si="16"/>
        <v>0.10100000000000001</v>
      </c>
      <c r="AC69" s="13">
        <f t="shared" si="16"/>
        <v>0.10100000000000001</v>
      </c>
      <c r="AD69" s="13">
        <f t="shared" si="16"/>
        <v>0.10100000000000001</v>
      </c>
      <c r="AE69" s="13">
        <f t="shared" si="16"/>
        <v>0.10100000000000001</v>
      </c>
      <c r="AF69" s="13">
        <f t="shared" si="16"/>
        <v>0.10100000000000001</v>
      </c>
      <c r="AG69" s="13">
        <f t="shared" si="16"/>
        <v>0.10100000000000001</v>
      </c>
      <c r="AH69" s="13">
        <f t="shared" si="16"/>
        <v>0.10100000000000001</v>
      </c>
      <c r="AI69" s="13">
        <f t="shared" si="16"/>
        <v>0.10100000000000001</v>
      </c>
      <c r="AJ69" s="13">
        <f t="shared" si="16"/>
        <v>0.10100000000000001</v>
      </c>
      <c r="AK69" s="13">
        <f t="shared" si="16"/>
        <v>0.10100000000000001</v>
      </c>
      <c r="AL69" s="13">
        <f t="shared" si="16"/>
        <v>0.10100000000000001</v>
      </c>
      <c r="AM69" s="13">
        <f t="shared" si="16"/>
        <v>0.10100000000000001</v>
      </c>
      <c r="AN69" s="13">
        <f t="shared" si="16"/>
        <v>0.10100000000000001</v>
      </c>
      <c r="AO69" s="13">
        <f t="shared" si="16"/>
        <v>0.10100000000000001</v>
      </c>
      <c r="AP69" s="13">
        <f t="shared" si="16"/>
        <v>0.10100000000000001</v>
      </c>
      <c r="AQ69" s="13">
        <f t="shared" si="16"/>
        <v>0.10100000000000001</v>
      </c>
      <c r="AR69" s="13">
        <f t="shared" si="16"/>
        <v>0.10100000000000001</v>
      </c>
      <c r="AS69" s="13">
        <f t="shared" si="16"/>
        <v>0.10100000000000001</v>
      </c>
      <c r="AT69" s="13">
        <f t="shared" si="16"/>
        <v>0.10100000000000001</v>
      </c>
      <c r="AU69" s="13">
        <f t="shared" si="16"/>
        <v>0.10100000000000001</v>
      </c>
      <c r="AV69" s="13">
        <f t="shared" si="16"/>
        <v>0.10100000000000001</v>
      </c>
      <c r="AW69" s="13">
        <f t="shared" si="16"/>
        <v>0.10100000000000001</v>
      </c>
      <c r="AX69" s="13">
        <f t="shared" si="16"/>
        <v>0.10100000000000001</v>
      </c>
    </row>
    <row r="70" spans="1:50" x14ac:dyDescent="0.35">
      <c r="A70" s="1" t="s">
        <v>48</v>
      </c>
      <c r="B70" s="13">
        <f>IF(AND(B23&gt;=3,B23&lt;7,B16&lt;2.5,B14&lt;6.5,B24&lt;4,B21&lt;0.25),0,IF(AND(B23&lt;1,B14&lt;6.5),0.087,IF(AND(B23&gt;=7,B23&lt;28,B26&lt;1,B14&gt;=23.5),0.18,IF(AND(B23&gt;=1,B23&lt;3,B16&lt;0.75,B14&lt;6.5),0.209,IF(AND(B23&lt;7,B14&gt;=25),0.226,IF(AND(B23&gt;=3,B23&lt;7,B16&lt;2.5,B14&lt;6.5,B24&lt;4,B21&gt;=0.25),0.346,IF(AND(B23&gt;=7,B23&lt;28,B16&gt;=2.5,B26&gt;=1,B26&lt;5,B27&lt;6,B22&gt;=0.75,B22&lt;4.5,B19&lt;2.5),0.347,IF(AND(B23&gt;=7,B23&lt;28,B16&lt;2.5,B26&gt;=1,B22&lt;4.5,B20&gt;=2.5),0.354,IF(AND(B23&gt;=7,B23&lt;28,B16&gt;=2.5,B26&gt;=1,B26&lt;5,B27&lt;6,B14&gt;=3,B14&lt;6.5,B22&lt;0.75,B19&lt;2.5),0.362,IF(AND(B23&gt;=7,B23&lt;28,B16&gt;=8,B16&lt;9.5,B26&lt;1,B14&lt;19),0.364,IF(AND(B23&gt;=1,B23&lt;3,B16&gt;=0.75,B14&lt;6.5),0.37,IF(AND(B23&gt;=7,B23&lt;28,B16&lt;5,B26&lt;1,B14&lt;19),0.375,IF(AND(B23&gt;=7,B23&lt;8,B16&lt;2.5,B26&gt;=1,B22&lt;4.5,B24&gt;=3,B20&lt;2.5),0.398,IF(AND(B23&gt;=7,B23&lt;28,B16&gt;=2.5,B26&gt;=1,B26&lt;5,B27&lt;6,B14&gt;=6.5,B22&gt;=0.25,B22&lt;0.75,B21&gt;=0.5,B19&lt;2.5),0.464,IF(AND(B23&gt;=3,B23&lt;7,B14&gt;=2,B14&lt;6.5,B24&gt;=4),0.464,IF(AND(B23&gt;=3,B23&lt;7,B16&gt;=2.5,B14&lt;6.5,B24&lt;4),0.517,IF(AND(B23&gt;=7,B23&lt;28,B16&gt;=9.5,B26&lt;1,B14&lt;19),0.53,IF(AND(B23&gt;=7,B23&lt;28,B16&gt;=5,B16&lt;8,B26&lt;1,B14&lt;19),0.536,IF(AND(B23&gt;=8,B23&lt;28,B16&lt;2.5,B26&gt;=1,B22&lt;4.5,B24&gt;=3,B20&lt;2.5),0.6,IF(AND(B23&gt;=7,B23&lt;28,B16&gt;=2.5,B26&gt;=1,B26&lt;5,B27&lt;6,B14&lt;3,B22&lt;0.75,B19&lt;2.5),0.603,IF(AND(B23&gt;=7,B23&lt;28,B26&lt;1,B14&gt;=19,B14&lt;23.5),0.635,IF(AND(B23&gt;=3,B23&lt;7,B14&lt;2,B24&gt;=4),0.649,IF(AND(B23&gt;=28,B23&lt;53,B16&lt;3,B27&lt;4,B24&gt;=5),0.683,IF(AND(B23&gt;=7,B23&lt;28,B16&gt;=2.5,B26&gt;=1,B26&lt;5,B27&lt;6,B14&gt;=6.5,B22&lt;0.25,B21&gt;=0.5,B19&lt;2.5),0.691,IF(AND(B23&gt;=7,B23&lt;28,B16&gt;=2.5,B26&gt;=1,B27&lt;6,B22&lt;4.5,B24&lt;3,B21&lt;13.5,B19&gt;=2.5),0.702,IF(AND(B23&gt;=7,B23&lt;28,B26&gt;=1,B22&gt;=4.5,B20&gt;=7),0.703,IF(AND(B23&gt;=28,B23&lt;53,B27&gt;=4,B27&lt;13),0.708,IF(AND(B23&lt;7,B14&gt;=6.5,B14&lt;25),0.712,IF(AND(B23&gt;=7,B23&lt;28,B16&lt;2.5,B26&gt;=1,B22&lt;4.5,B24&lt;3,B20&lt;2.5),0.746,IF(AND(B23&gt;=7,B23&lt;28,B16&gt;=2.5,B26&gt;=5,B27&lt;6,B22&lt;4.5,B19&lt;2.5),0.781,IF(AND(B23&gt;=28,B23&lt;53,B16&lt;3,B27&gt;=1,B27&lt;4,B24&lt;5,B20&gt;=1.5,B21&lt;1.5),0.836,IF(AND(B23&gt;=7,B23&lt;28,B16&gt;=2.5,B26&gt;=1,B27&lt;6,B22&lt;4.5,B24&gt;=3,B21&lt;13.5,B19&gt;=2.5),0.855,IF(AND(B23&gt;=7,B23&lt;28,B26&gt;=1,B22&gt;=4.5,B20&lt;7),0.919,IF(AND(B23&gt;=28,B23&lt;53,B27&gt;=13),0.946,IF(AND(B23&gt;=28,B23&lt;33,B16&gt;=3,B27&lt;4,B22&lt;9,B20&lt;13.5),0.948,IF(AND(B23&gt;=7,B23&lt;28,B16&gt;=2.5,B26&gt;=1,B27&gt;=6,B22&lt;4.5),0.96,IF(AND(B23&gt;=7,B23&lt;28,B16&gt;=2.5,B26&gt;=1,B26&lt;5,B27&lt;6,B14&gt;=6.5,B22&lt;0.75,B21&lt;0.5,B19&lt;2.5),0.964,IF(AND(B23&gt;=28,B23&lt;53,B16&lt;3,B27&lt;1,B24&lt;5,B20&gt;=1.5,B21&lt;1.5),0.977,IF(AND(B23&gt;=28,B23&lt;53,B16&lt;3,B27&lt;4,B24&lt;5,B20&gt;=1.5,B21&gt;=1.5),1.04,IF(AND(B23&gt;=7,B23&lt;28,B16&gt;=2.5,B26&gt;=1,B27&lt;6,B22&lt;4.5,B21&gt;=13.5,B19&gt;=2.5),1.047,IF(AND(B23&gt;=33,B23&lt;53,B16&gt;=3,B27&lt;4,B22&lt;9,B20&lt;13.5),1.077,IF(AND(B23&gt;=28,B23&lt;53,B16&lt;3,B27&lt;4,B24&lt;5,B20&lt;1.5),1.125,IF(AND(B23&gt;=53,B28&gt;=4.5,B18&gt;=0.25),1.228,IF(AND(B23&gt;=53,B28&gt;=4.5,B18&lt;0.25),1.414,IF(AND(B23&gt;=28,B23&lt;53,B16&gt;=3,B27&lt;4,B22&gt;=9,B20&lt;13.5),1.571,IF(AND(B23&gt;=28,B23&lt;53,B16&gt;=3,B27&lt;4,B20&gt;=13.5),1.571,IF(AND(B23&gt;=53,B28&lt;4.5),1.571,"")))))))))))))))))))))))))))))))))))))))))))))))</f>
        <v>0.97699999999999998</v>
      </c>
      <c r="C70" s="13">
        <f t="shared" ref="C70:AX70" si="17">IF(AND(C23&gt;=3,C23&lt;7,C16&lt;2.5,C14&lt;6.5,C24&lt;4,C21&lt;0.25),0,IF(AND(C23&lt;1,C14&lt;6.5),0.087,IF(AND(C23&gt;=7,C23&lt;28,C26&lt;1,C14&gt;=23.5),0.18,IF(AND(C23&gt;=1,C23&lt;3,C16&lt;0.75,C14&lt;6.5),0.209,IF(AND(C23&lt;7,C14&gt;=25),0.226,IF(AND(C23&gt;=3,C23&lt;7,C16&lt;2.5,C14&lt;6.5,C24&lt;4,C21&gt;=0.25),0.346,IF(AND(C23&gt;=7,C23&lt;28,C16&gt;=2.5,C26&gt;=1,C26&lt;5,C27&lt;6,C22&gt;=0.75,C22&lt;4.5,C19&lt;2.5),0.347,IF(AND(C23&gt;=7,C23&lt;28,C16&lt;2.5,C26&gt;=1,C22&lt;4.5,C20&gt;=2.5),0.354,IF(AND(C23&gt;=7,C23&lt;28,C16&gt;=2.5,C26&gt;=1,C26&lt;5,C27&lt;6,C14&gt;=3,C14&lt;6.5,C22&lt;0.75,C19&lt;2.5),0.362,IF(AND(C23&gt;=7,C23&lt;28,C16&gt;=8,C16&lt;9.5,C26&lt;1,C14&lt;19),0.364,IF(AND(C23&gt;=1,C23&lt;3,C16&gt;=0.75,C14&lt;6.5),0.37,IF(AND(C23&gt;=7,C23&lt;28,C16&lt;5,C26&lt;1,C14&lt;19),0.375,IF(AND(C23&gt;=7,C23&lt;8,C16&lt;2.5,C26&gt;=1,C22&lt;4.5,C24&gt;=3,C20&lt;2.5),0.398,IF(AND(C23&gt;=7,C23&lt;28,C16&gt;=2.5,C26&gt;=1,C26&lt;5,C27&lt;6,C14&gt;=6.5,C22&gt;=0.25,C22&lt;0.75,C21&gt;=0.5,C19&lt;2.5),0.464,IF(AND(C23&gt;=3,C23&lt;7,C14&gt;=2,C14&lt;6.5,C24&gt;=4),0.464,IF(AND(C23&gt;=3,C23&lt;7,C16&gt;=2.5,C14&lt;6.5,C24&lt;4),0.517,IF(AND(C23&gt;=7,C23&lt;28,C16&gt;=9.5,C26&lt;1,C14&lt;19),0.53,IF(AND(C23&gt;=7,C23&lt;28,C16&gt;=5,C16&lt;8,C26&lt;1,C14&lt;19),0.536,IF(AND(C23&gt;=8,C23&lt;28,C16&lt;2.5,C26&gt;=1,C22&lt;4.5,C24&gt;=3,C20&lt;2.5),0.6,IF(AND(C23&gt;=7,C23&lt;28,C16&gt;=2.5,C26&gt;=1,C26&lt;5,C27&lt;6,C14&lt;3,C22&lt;0.75,C19&lt;2.5),0.603,IF(AND(C23&gt;=7,C23&lt;28,C26&lt;1,C14&gt;=19,C14&lt;23.5),0.635,IF(AND(C23&gt;=3,C23&lt;7,C14&lt;2,C24&gt;=4),0.649,IF(AND(C23&gt;=28,C23&lt;53,C16&lt;3,C27&lt;4,C24&gt;=5),0.683,IF(AND(C23&gt;=7,C23&lt;28,C16&gt;=2.5,C26&gt;=1,C26&lt;5,C27&lt;6,C14&gt;=6.5,C22&lt;0.25,C21&gt;=0.5,C19&lt;2.5),0.691,IF(AND(C23&gt;=7,C23&lt;28,C16&gt;=2.5,C26&gt;=1,C27&lt;6,C22&lt;4.5,C24&lt;3,C21&lt;13.5,C19&gt;=2.5),0.702,IF(AND(C23&gt;=7,C23&lt;28,C26&gt;=1,C22&gt;=4.5,C20&gt;=7),0.703,IF(AND(C23&gt;=28,C23&lt;53,C27&gt;=4,C27&lt;13),0.708,IF(AND(C23&lt;7,C14&gt;=6.5,C14&lt;25),0.712,IF(AND(C23&gt;=7,C23&lt;28,C16&lt;2.5,C26&gt;=1,C22&lt;4.5,C24&lt;3,C20&lt;2.5),0.746,IF(AND(C23&gt;=7,C23&lt;28,C16&gt;=2.5,C26&gt;=5,C27&lt;6,C22&lt;4.5,C19&lt;2.5),0.781,IF(AND(C23&gt;=28,C23&lt;53,C16&lt;3,C27&gt;=1,C27&lt;4,C24&lt;5,C20&gt;=1.5,C21&lt;1.5),0.836,IF(AND(C23&gt;=7,C23&lt;28,C16&gt;=2.5,C26&gt;=1,C27&lt;6,C22&lt;4.5,C24&gt;=3,C21&lt;13.5,C19&gt;=2.5),0.855,IF(AND(C23&gt;=7,C23&lt;28,C26&gt;=1,C22&gt;=4.5,C20&lt;7),0.919,IF(AND(C23&gt;=28,C23&lt;53,C27&gt;=13),0.946,IF(AND(C23&gt;=28,C23&lt;33,C16&gt;=3,C27&lt;4,C22&lt;9,C20&lt;13.5),0.948,IF(AND(C23&gt;=7,C23&lt;28,C16&gt;=2.5,C26&gt;=1,C27&gt;=6,C22&lt;4.5),0.96,IF(AND(C23&gt;=7,C23&lt;28,C16&gt;=2.5,C26&gt;=1,C26&lt;5,C27&lt;6,C14&gt;=6.5,C22&lt;0.75,C21&lt;0.5,C19&lt;2.5),0.964,IF(AND(C23&gt;=28,C23&lt;53,C16&lt;3,C27&lt;1,C24&lt;5,C20&gt;=1.5,C21&lt;1.5),0.977,IF(AND(C23&gt;=28,C23&lt;53,C16&lt;3,C27&lt;4,C24&lt;5,C20&gt;=1.5,C21&gt;=1.5),1.04,IF(AND(C23&gt;=7,C23&lt;28,C16&gt;=2.5,C26&gt;=1,C27&lt;6,C22&lt;4.5,C21&gt;=13.5,C19&gt;=2.5),1.047,IF(AND(C23&gt;=33,C23&lt;53,C16&gt;=3,C27&lt;4,C22&lt;9,C20&lt;13.5),1.077,IF(AND(C23&gt;=28,C23&lt;53,C16&lt;3,C27&lt;4,C24&lt;5,C20&lt;1.5),1.125,IF(AND(C23&gt;=53,C28&gt;=4.5,C18&gt;=0.25),1.228,IF(AND(C23&gt;=53,C28&gt;=4.5,C18&lt;0.25),1.414,IF(AND(C23&gt;=28,C23&lt;53,C16&gt;=3,C27&lt;4,C22&gt;=9,C20&lt;13.5),1.571,IF(AND(C23&gt;=28,C23&lt;53,C16&gt;=3,C27&lt;4,C20&gt;=13.5),1.571,IF(AND(C23&gt;=53,C28&lt;4.5),1.571,"")))))))))))))))))))))))))))))))))))))))))))))))</f>
        <v>0.97699999999999998</v>
      </c>
      <c r="D70" s="13">
        <f t="shared" si="17"/>
        <v>8.6999999999999994E-2</v>
      </c>
      <c r="E70" s="13">
        <f t="shared" si="17"/>
        <v>8.6999999999999994E-2</v>
      </c>
      <c r="F70" s="13">
        <f t="shared" si="17"/>
        <v>8.6999999999999994E-2</v>
      </c>
      <c r="G70" s="13">
        <f t="shared" si="17"/>
        <v>8.6999999999999994E-2</v>
      </c>
      <c r="H70" s="13">
        <f t="shared" si="17"/>
        <v>8.6999999999999994E-2</v>
      </c>
      <c r="I70" s="13">
        <f t="shared" si="17"/>
        <v>8.6999999999999994E-2</v>
      </c>
      <c r="J70" s="13">
        <f t="shared" si="17"/>
        <v>8.6999999999999994E-2</v>
      </c>
      <c r="K70" s="13">
        <f t="shared" si="17"/>
        <v>8.6999999999999994E-2</v>
      </c>
      <c r="L70" s="13">
        <f t="shared" si="17"/>
        <v>8.6999999999999994E-2</v>
      </c>
      <c r="M70" s="13">
        <f t="shared" si="17"/>
        <v>8.6999999999999994E-2</v>
      </c>
      <c r="N70" s="13">
        <f t="shared" si="17"/>
        <v>8.6999999999999994E-2</v>
      </c>
      <c r="O70" s="13">
        <f t="shared" si="17"/>
        <v>8.6999999999999994E-2</v>
      </c>
      <c r="P70" s="13">
        <f t="shared" si="17"/>
        <v>8.6999999999999994E-2</v>
      </c>
      <c r="Q70" s="13">
        <f t="shared" si="17"/>
        <v>8.6999999999999994E-2</v>
      </c>
      <c r="R70" s="13">
        <f t="shared" si="17"/>
        <v>8.6999999999999994E-2</v>
      </c>
      <c r="S70" s="13">
        <f t="shared" si="17"/>
        <v>8.6999999999999994E-2</v>
      </c>
      <c r="T70" s="13">
        <f t="shared" si="17"/>
        <v>8.6999999999999994E-2</v>
      </c>
      <c r="U70" s="13">
        <f t="shared" si="17"/>
        <v>8.6999999999999994E-2</v>
      </c>
      <c r="V70" s="13">
        <f t="shared" si="17"/>
        <v>8.6999999999999994E-2</v>
      </c>
      <c r="W70" s="13">
        <f t="shared" si="17"/>
        <v>8.6999999999999994E-2</v>
      </c>
      <c r="X70" s="13">
        <f t="shared" si="17"/>
        <v>8.6999999999999994E-2</v>
      </c>
      <c r="Y70" s="13">
        <f t="shared" si="17"/>
        <v>8.6999999999999994E-2</v>
      </c>
      <c r="Z70" s="13">
        <f t="shared" si="17"/>
        <v>8.6999999999999994E-2</v>
      </c>
      <c r="AA70" s="13">
        <f t="shared" si="17"/>
        <v>8.6999999999999994E-2</v>
      </c>
      <c r="AB70" s="13">
        <f t="shared" si="17"/>
        <v>8.6999999999999994E-2</v>
      </c>
      <c r="AC70" s="13">
        <f t="shared" si="17"/>
        <v>8.6999999999999994E-2</v>
      </c>
      <c r="AD70" s="13">
        <f t="shared" si="17"/>
        <v>8.6999999999999994E-2</v>
      </c>
      <c r="AE70" s="13">
        <f t="shared" si="17"/>
        <v>8.6999999999999994E-2</v>
      </c>
      <c r="AF70" s="13">
        <f t="shared" si="17"/>
        <v>8.6999999999999994E-2</v>
      </c>
      <c r="AG70" s="13">
        <f t="shared" si="17"/>
        <v>8.6999999999999994E-2</v>
      </c>
      <c r="AH70" s="13">
        <f t="shared" si="17"/>
        <v>8.6999999999999994E-2</v>
      </c>
      <c r="AI70" s="13">
        <f t="shared" si="17"/>
        <v>8.6999999999999994E-2</v>
      </c>
      <c r="AJ70" s="13">
        <f t="shared" si="17"/>
        <v>8.6999999999999994E-2</v>
      </c>
      <c r="AK70" s="13">
        <f t="shared" si="17"/>
        <v>8.6999999999999994E-2</v>
      </c>
      <c r="AL70" s="13">
        <f t="shared" si="17"/>
        <v>8.6999999999999994E-2</v>
      </c>
      <c r="AM70" s="13">
        <f t="shared" si="17"/>
        <v>8.6999999999999994E-2</v>
      </c>
      <c r="AN70" s="13">
        <f t="shared" si="17"/>
        <v>8.6999999999999994E-2</v>
      </c>
      <c r="AO70" s="13">
        <f t="shared" si="17"/>
        <v>8.6999999999999994E-2</v>
      </c>
      <c r="AP70" s="13">
        <f t="shared" si="17"/>
        <v>8.6999999999999994E-2</v>
      </c>
      <c r="AQ70" s="13">
        <f t="shared" si="17"/>
        <v>8.6999999999999994E-2</v>
      </c>
      <c r="AR70" s="13">
        <f t="shared" si="17"/>
        <v>8.6999999999999994E-2</v>
      </c>
      <c r="AS70" s="13">
        <f t="shared" si="17"/>
        <v>8.6999999999999994E-2</v>
      </c>
      <c r="AT70" s="13">
        <f t="shared" si="17"/>
        <v>8.6999999999999994E-2</v>
      </c>
      <c r="AU70" s="13">
        <f t="shared" si="17"/>
        <v>8.6999999999999994E-2</v>
      </c>
      <c r="AV70" s="13">
        <f t="shared" si="17"/>
        <v>8.6999999999999994E-2</v>
      </c>
      <c r="AW70" s="13">
        <f t="shared" si="17"/>
        <v>8.6999999999999994E-2</v>
      </c>
      <c r="AX70" s="13">
        <f t="shared" si="17"/>
        <v>8.6999999999999994E-2</v>
      </c>
    </row>
    <row r="71" spans="1:50" x14ac:dyDescent="0.35">
      <c r="A71" s="1" t="s">
        <v>49</v>
      </c>
      <c r="B71" s="13">
        <f>IF(AND(B23&gt;=1,B23&lt;7,B22&lt;0.25,B14&lt;6.5,B16&gt;=4),0,IF(AND(B23&lt;1,B22&lt;0.25,B14&lt;6.5),0.075,IF(AND(B23&gt;=7,B23&lt;28,B22&lt;4.5,B26&gt;=1,B19&gt;=5.5),0.161,IF(AND(B23&lt;4,B22&gt;=0.25,B14&lt;6.5,B25&gt;=2),0.199,IF(AND(B23&gt;=1,B23&lt;7,B22&lt;0.25,B14&lt;6.5,B16&gt;=1.5,B16&lt;4,B20&gt;=0.5),0.224,IF(AND(B23&gt;=7,B23&lt;28,B22&lt;4.5,B14&lt;2.5,B26&gt;=1,B16&lt;9,B21&gt;=0.25,B20&gt;=0.5,B19&lt;2.5),0.226,IF(AND(B23&gt;=1,B23&lt;7,B22&lt;0.25,B14&lt;6.5,B16&lt;1.5,B24&lt;7),0.271,IF(AND(B23&lt;7,B14&gt;=25),0.306,IF(AND(B23&gt;=7,B23&lt;28,B22&lt;4.5,B26&lt;1,B16&gt;=13.5,B18&lt;0.75),0.345,IF(AND(B23&gt;=7,B23&lt;28,B22&lt;4.5,B14&lt;12.5,B26&gt;=1,B16&lt;9,B21&gt;=0.25,B21&lt;0.75,B20&lt;0.5,B19&lt;5.5),0.376,IF(AND(B23&gt;=1,B23&lt;7,B22&lt;0.25,B14&lt;6.5,B16&lt;1.5,B24&gt;=7),0.431,IF(AND(B23&gt;=1,B23&lt;7,B22&lt;0.25,B14&lt;6.5,B16&gt;=1.5,B16&lt;4,B20&lt;0.5,B25&gt;=1),0.443,IF(AND(B23&gt;=7,B23&lt;28,B22&lt;4.5,B26&lt;1,B16&lt;9.5,B18&lt;0.75),0.447,IF(AND(B23&gt;=28,B23&lt;33,B22&gt;=8.5),0.464,IF(AND(B23&gt;=4,B23&lt;7,B22&gt;=0.25,B14&lt;6.5,B25&gt;=2),0.486,IF(AND(B23&gt;=7,B23&lt;28,B22&lt;4.5,B14&lt;12.5,B26&gt;=1,B16&lt;9,B21&gt;=0.75,B20&lt;0.5,B19&lt;5.5),0.542,IF(AND(B23&gt;=7,B23&lt;28,B22&lt;4.5,B14&gt;=2.5,B14&lt;12.5,B26&gt;=1,B16&lt;2.5,B21&gt;=0.25,B20&gt;=0.5,B19&lt;2.5),0.553,IF(AND(B23&gt;=7,B23&lt;28,B22&lt;4.5,B26&lt;1,B16&gt;=9.5,B16&lt;13.5,B18&lt;0.75),0.559,IF(AND(B23&gt;=1,B23&lt;7,B22&lt;0.25,B14&lt;6.5,B16&gt;=1.5,B16&lt;4,B20&lt;0.5,B25&lt;1),0.632,IF(AND(B23&gt;=7,B23&lt;28,B22&lt;4.5,B14&lt;12.5,B26&gt;=1,B26&lt;2,B16&lt;9,B21&gt;=0.25,B20&gt;=0.5,B19&gt;=2.5,B19&lt;5.5),0.638,IF(AND(B23&gt;=7,B23&lt;28,B22&lt;4.5,B14&lt;12.5,B26&gt;=1,B16&gt;=9,B21&gt;=0.25,B19&lt;0.75),0.648,IF(AND(B23&lt;7,B22&gt;=0.25,B14&lt;6.5,B25&lt;2),0.684,IF(AND(B23&gt;=28,B23&lt;33,B22&gt;=0.5,B22&lt;8.5,B20&lt;9.5),0.722,IF(AND(B23&gt;=7,B23&lt;28,B22&lt;4.5,B14&gt;=2.5,B14&lt;12.5,B26&gt;=1,B16&gt;=2.5,B16&lt;9,B21&gt;=0.25,B20&gt;=0.5,B19&lt;2.5),0.735,IF(AND(B23&lt;7,B14&gt;=6.5,B14&lt;25),0.754,IF(AND(B23&gt;=7,B23&lt;28,B22&lt;4.5,B14&gt;=12.5,B26&gt;=2,B21&lt;2.5,B19&lt;5.5),0.763,IF(AND(B23&gt;=33,B23&lt;53,B25&lt;3,B24&gt;=4),0.765,IF(AND(B23&gt;=7,B23&lt;28,B22&lt;4.5,B26&lt;1,B18&gt;=0.75),0.785,IF(AND(B23&gt;=7,B23&lt;28,B22&lt;4.5,B14&lt;12.5,B26&gt;=1,B16&gt;=9,B21&gt;=0.25,B19&gt;=0.75,B19&lt;5.5),0.806,IF(AND(B23&gt;=7,B23&lt;28,B22&gt;=4.5,B26&lt;8),0.823,IF(AND(B23&gt;=33,B23&lt;53,B20&gt;=21.5,B25&lt;3,B24&lt;4),0.836,IF(AND(B23&gt;=7,B23&lt;28,B22&lt;4.5,B14&lt;12.5,B26&gt;=1,B21&lt;0.25,B19&lt;5.5),0.871,IF(AND(B23&gt;=33,B23&lt;53,B14&lt;0.5,B25&gt;=3,B25&lt;8),0.901,IF(AND(B23&gt;=28,B23&lt;33,B22&gt;=0.5,B22&lt;8.5,B20&gt;=9.5),0.906,IF(AND(B23&gt;=7,B23&lt;28,B22&lt;4.5,B14&lt;12.5,B26&gt;=2,B16&lt;9,B21&gt;=0.25,B20&gt;=0.5,B19&gt;=2.5,B19&lt;5.5),0.959,IF(AND(B23&gt;=7,B23&lt;28,B22&gt;=4.5,B26&gt;=8),0.985,IF(AND(B23&gt;=7,B23&lt;28,B22&lt;4.5,B14&gt;=12.5,B26&gt;=2,B21&gt;=2.5,B19&lt;5.5),0.991,IF(AND(B23&gt;=28,B23&lt;33,B22&lt;0.5),1.004,IF(AND(B23&gt;=33,B23&lt;53,B20&lt;21.5,B25&lt;3,B24&lt;4),1.021,IF(AND(B23&gt;=33,B23&lt;53,B14&gt;=0.5,B25&gt;=3,B25&lt;8,B24&gt;=8),1.049,IF(AND(B23&gt;=7,B23&lt;28,B22&lt;4.5,B14&gt;=12.5,B26&gt;=1,B26&lt;2,B19&lt;5.5),1.083,IF(AND(B23&gt;=33,B23&lt;53,B14&gt;=0.5,B26&lt;6,B25&gt;=3,B25&lt;8,B24&lt;8),1.109,IF(AND(B23&gt;=33,B23&lt;53,B25&gt;=8),1.309,IF(AND(B23&gt;=53,B21&gt;=4.5,B18&lt;5),1.315,IF(AND(B23&gt;=33,B23&lt;53,B14&gt;=0.5,B26&gt;=6,B25&gt;=3,B25&lt;8,B24&lt;8),1.345,IF(AND(B23&gt;=53,B21&gt;=4.5,B18&gt;=5),1.571,IF(AND(B23&gt;=53,B21&lt;4.5),1.571,"")))))))))))))))))))))))))))))))))))))))))))))))</f>
        <v>0.83599999999999997</v>
      </c>
      <c r="C71" s="13">
        <f t="shared" ref="C71:AX71" si="18">IF(AND(C23&gt;=1,C23&lt;7,C22&lt;0.25,C14&lt;6.5,C16&gt;=4),0,IF(AND(C23&lt;1,C22&lt;0.25,C14&lt;6.5),0.075,IF(AND(C23&gt;=7,C23&lt;28,C22&lt;4.5,C26&gt;=1,C19&gt;=5.5),0.161,IF(AND(C23&lt;4,C22&gt;=0.25,C14&lt;6.5,C25&gt;=2),0.199,IF(AND(C23&gt;=1,C23&lt;7,C22&lt;0.25,C14&lt;6.5,C16&gt;=1.5,C16&lt;4,C20&gt;=0.5),0.224,IF(AND(C23&gt;=7,C23&lt;28,C22&lt;4.5,C14&lt;2.5,C26&gt;=1,C16&lt;9,C21&gt;=0.25,C20&gt;=0.5,C19&lt;2.5),0.226,IF(AND(C23&gt;=1,C23&lt;7,C22&lt;0.25,C14&lt;6.5,C16&lt;1.5,C24&lt;7),0.271,IF(AND(C23&lt;7,C14&gt;=25),0.306,IF(AND(C23&gt;=7,C23&lt;28,C22&lt;4.5,C26&lt;1,C16&gt;=13.5,C18&lt;0.75),0.345,IF(AND(C23&gt;=7,C23&lt;28,C22&lt;4.5,C14&lt;12.5,C26&gt;=1,C16&lt;9,C21&gt;=0.25,C21&lt;0.75,C20&lt;0.5,C19&lt;5.5),0.376,IF(AND(C23&gt;=1,C23&lt;7,C22&lt;0.25,C14&lt;6.5,C16&lt;1.5,C24&gt;=7),0.431,IF(AND(C23&gt;=1,C23&lt;7,C22&lt;0.25,C14&lt;6.5,C16&gt;=1.5,C16&lt;4,C20&lt;0.5,C25&gt;=1),0.443,IF(AND(C23&gt;=7,C23&lt;28,C22&lt;4.5,C26&lt;1,C16&lt;9.5,C18&lt;0.75),0.447,IF(AND(C23&gt;=28,C23&lt;33,C22&gt;=8.5),0.464,IF(AND(C23&gt;=4,C23&lt;7,C22&gt;=0.25,C14&lt;6.5,C25&gt;=2),0.486,IF(AND(C23&gt;=7,C23&lt;28,C22&lt;4.5,C14&lt;12.5,C26&gt;=1,C16&lt;9,C21&gt;=0.75,C20&lt;0.5,C19&lt;5.5),0.542,IF(AND(C23&gt;=7,C23&lt;28,C22&lt;4.5,C14&gt;=2.5,C14&lt;12.5,C26&gt;=1,C16&lt;2.5,C21&gt;=0.25,C20&gt;=0.5,C19&lt;2.5),0.553,IF(AND(C23&gt;=7,C23&lt;28,C22&lt;4.5,C26&lt;1,C16&gt;=9.5,C16&lt;13.5,C18&lt;0.75),0.559,IF(AND(C23&gt;=1,C23&lt;7,C22&lt;0.25,C14&lt;6.5,C16&gt;=1.5,C16&lt;4,C20&lt;0.5,C25&lt;1),0.632,IF(AND(C23&gt;=7,C23&lt;28,C22&lt;4.5,C14&lt;12.5,C26&gt;=1,C26&lt;2,C16&lt;9,C21&gt;=0.25,C20&gt;=0.5,C19&gt;=2.5,C19&lt;5.5),0.638,IF(AND(C23&gt;=7,C23&lt;28,C22&lt;4.5,C14&lt;12.5,C26&gt;=1,C16&gt;=9,C21&gt;=0.25,C19&lt;0.75),0.648,IF(AND(C23&lt;7,C22&gt;=0.25,C14&lt;6.5,C25&lt;2),0.684,IF(AND(C23&gt;=28,C23&lt;33,C22&gt;=0.5,C22&lt;8.5,C20&lt;9.5),0.722,IF(AND(C23&gt;=7,C23&lt;28,C22&lt;4.5,C14&gt;=2.5,C14&lt;12.5,C26&gt;=1,C16&gt;=2.5,C16&lt;9,C21&gt;=0.25,C20&gt;=0.5,C19&lt;2.5),0.735,IF(AND(C23&lt;7,C14&gt;=6.5,C14&lt;25),0.754,IF(AND(C23&gt;=7,C23&lt;28,C22&lt;4.5,C14&gt;=12.5,C26&gt;=2,C21&lt;2.5,C19&lt;5.5),0.763,IF(AND(C23&gt;=33,C23&lt;53,C25&lt;3,C24&gt;=4),0.765,IF(AND(C23&gt;=7,C23&lt;28,C22&lt;4.5,C26&lt;1,C18&gt;=0.75),0.785,IF(AND(C23&gt;=7,C23&lt;28,C22&lt;4.5,C14&lt;12.5,C26&gt;=1,C16&gt;=9,C21&gt;=0.25,C19&gt;=0.75,C19&lt;5.5),0.806,IF(AND(C23&gt;=7,C23&lt;28,C22&gt;=4.5,C26&lt;8),0.823,IF(AND(C23&gt;=33,C23&lt;53,C20&gt;=21.5,C25&lt;3,C24&lt;4),0.836,IF(AND(C23&gt;=7,C23&lt;28,C22&lt;4.5,C14&lt;12.5,C26&gt;=1,C21&lt;0.25,C19&lt;5.5),0.871,IF(AND(C23&gt;=33,C23&lt;53,C14&lt;0.5,C25&gt;=3,C25&lt;8),0.901,IF(AND(C23&gt;=28,C23&lt;33,C22&gt;=0.5,C22&lt;8.5,C20&gt;=9.5),0.906,IF(AND(C23&gt;=7,C23&lt;28,C22&lt;4.5,C14&lt;12.5,C26&gt;=2,C16&lt;9,C21&gt;=0.25,C20&gt;=0.5,C19&gt;=2.5,C19&lt;5.5),0.959,IF(AND(C23&gt;=7,C23&lt;28,C22&gt;=4.5,C26&gt;=8),0.985,IF(AND(C23&gt;=7,C23&lt;28,C22&lt;4.5,C14&gt;=12.5,C26&gt;=2,C21&gt;=2.5,C19&lt;5.5),0.991,IF(AND(C23&gt;=28,C23&lt;33,C22&lt;0.5),1.004,IF(AND(C23&gt;=33,C23&lt;53,C20&lt;21.5,C25&lt;3,C24&lt;4),1.021,IF(AND(C23&gt;=33,C23&lt;53,C14&gt;=0.5,C25&gt;=3,C25&lt;8,C24&gt;=8),1.049,IF(AND(C23&gt;=7,C23&lt;28,C22&lt;4.5,C14&gt;=12.5,C26&gt;=1,C26&lt;2,C19&lt;5.5),1.083,IF(AND(C23&gt;=33,C23&lt;53,C14&gt;=0.5,C26&lt;6,C25&gt;=3,C25&lt;8,C24&lt;8),1.109,IF(AND(C23&gt;=33,C23&lt;53,C25&gt;=8),1.309,IF(AND(C23&gt;=53,C21&gt;=4.5,C18&lt;5),1.315,IF(AND(C23&gt;=33,C23&lt;53,C14&gt;=0.5,C26&gt;=6,C25&gt;=3,C25&lt;8,C24&lt;8),1.345,IF(AND(C23&gt;=53,C21&gt;=4.5,C18&gt;=5),1.571,IF(AND(C23&gt;=53,C21&lt;4.5),1.571,"")))))))))))))))))))))))))))))))))))))))))))))))</f>
        <v>0.90600000000000003</v>
      </c>
      <c r="D71" s="13">
        <f t="shared" si="18"/>
        <v>7.4999999999999997E-2</v>
      </c>
      <c r="E71" s="13">
        <f t="shared" si="18"/>
        <v>7.4999999999999997E-2</v>
      </c>
      <c r="F71" s="13">
        <f t="shared" si="18"/>
        <v>7.4999999999999997E-2</v>
      </c>
      <c r="G71" s="13">
        <f t="shared" si="18"/>
        <v>7.4999999999999997E-2</v>
      </c>
      <c r="H71" s="13">
        <f t="shared" si="18"/>
        <v>7.4999999999999997E-2</v>
      </c>
      <c r="I71" s="13">
        <f t="shared" si="18"/>
        <v>7.4999999999999997E-2</v>
      </c>
      <c r="J71" s="13">
        <f t="shared" si="18"/>
        <v>7.4999999999999997E-2</v>
      </c>
      <c r="K71" s="13">
        <f t="shared" si="18"/>
        <v>7.4999999999999997E-2</v>
      </c>
      <c r="L71" s="13">
        <f t="shared" si="18"/>
        <v>7.4999999999999997E-2</v>
      </c>
      <c r="M71" s="13">
        <f t="shared" si="18"/>
        <v>7.4999999999999997E-2</v>
      </c>
      <c r="N71" s="13">
        <f t="shared" si="18"/>
        <v>7.4999999999999997E-2</v>
      </c>
      <c r="O71" s="13">
        <f t="shared" si="18"/>
        <v>7.4999999999999997E-2</v>
      </c>
      <c r="P71" s="13">
        <f t="shared" si="18"/>
        <v>7.4999999999999997E-2</v>
      </c>
      <c r="Q71" s="13">
        <f t="shared" si="18"/>
        <v>7.4999999999999997E-2</v>
      </c>
      <c r="R71" s="13">
        <f t="shared" si="18"/>
        <v>7.4999999999999997E-2</v>
      </c>
      <c r="S71" s="13">
        <f t="shared" si="18"/>
        <v>7.4999999999999997E-2</v>
      </c>
      <c r="T71" s="13">
        <f t="shared" si="18"/>
        <v>7.4999999999999997E-2</v>
      </c>
      <c r="U71" s="13">
        <f t="shared" si="18"/>
        <v>7.4999999999999997E-2</v>
      </c>
      <c r="V71" s="13">
        <f t="shared" si="18"/>
        <v>7.4999999999999997E-2</v>
      </c>
      <c r="W71" s="13">
        <f t="shared" si="18"/>
        <v>7.4999999999999997E-2</v>
      </c>
      <c r="X71" s="13">
        <f t="shared" si="18"/>
        <v>7.4999999999999997E-2</v>
      </c>
      <c r="Y71" s="13">
        <f t="shared" si="18"/>
        <v>7.4999999999999997E-2</v>
      </c>
      <c r="Z71" s="13">
        <f t="shared" si="18"/>
        <v>7.4999999999999997E-2</v>
      </c>
      <c r="AA71" s="13">
        <f t="shared" si="18"/>
        <v>7.4999999999999997E-2</v>
      </c>
      <c r="AB71" s="13">
        <f t="shared" si="18"/>
        <v>7.4999999999999997E-2</v>
      </c>
      <c r="AC71" s="13">
        <f t="shared" si="18"/>
        <v>7.4999999999999997E-2</v>
      </c>
      <c r="AD71" s="13">
        <f t="shared" si="18"/>
        <v>7.4999999999999997E-2</v>
      </c>
      <c r="AE71" s="13">
        <f t="shared" si="18"/>
        <v>7.4999999999999997E-2</v>
      </c>
      <c r="AF71" s="13">
        <f t="shared" si="18"/>
        <v>7.4999999999999997E-2</v>
      </c>
      <c r="AG71" s="13">
        <f t="shared" si="18"/>
        <v>7.4999999999999997E-2</v>
      </c>
      <c r="AH71" s="13">
        <f t="shared" si="18"/>
        <v>7.4999999999999997E-2</v>
      </c>
      <c r="AI71" s="13">
        <f t="shared" si="18"/>
        <v>7.4999999999999997E-2</v>
      </c>
      <c r="AJ71" s="13">
        <f t="shared" si="18"/>
        <v>7.4999999999999997E-2</v>
      </c>
      <c r="AK71" s="13">
        <f t="shared" si="18"/>
        <v>7.4999999999999997E-2</v>
      </c>
      <c r="AL71" s="13">
        <f t="shared" si="18"/>
        <v>7.4999999999999997E-2</v>
      </c>
      <c r="AM71" s="13">
        <f t="shared" si="18"/>
        <v>7.4999999999999997E-2</v>
      </c>
      <c r="AN71" s="13">
        <f t="shared" si="18"/>
        <v>7.4999999999999997E-2</v>
      </c>
      <c r="AO71" s="13">
        <f t="shared" si="18"/>
        <v>7.4999999999999997E-2</v>
      </c>
      <c r="AP71" s="13">
        <f t="shared" si="18"/>
        <v>7.4999999999999997E-2</v>
      </c>
      <c r="AQ71" s="13">
        <f t="shared" si="18"/>
        <v>7.4999999999999997E-2</v>
      </c>
      <c r="AR71" s="13">
        <f t="shared" si="18"/>
        <v>7.4999999999999997E-2</v>
      </c>
      <c r="AS71" s="13">
        <f t="shared" si="18"/>
        <v>7.4999999999999997E-2</v>
      </c>
      <c r="AT71" s="13">
        <f t="shared" si="18"/>
        <v>7.4999999999999997E-2</v>
      </c>
      <c r="AU71" s="13">
        <f t="shared" si="18"/>
        <v>7.4999999999999997E-2</v>
      </c>
      <c r="AV71" s="13">
        <f t="shared" si="18"/>
        <v>7.4999999999999997E-2</v>
      </c>
      <c r="AW71" s="13">
        <f t="shared" si="18"/>
        <v>7.4999999999999997E-2</v>
      </c>
      <c r="AX71" s="13">
        <f t="shared" si="18"/>
        <v>7.4999999999999997E-2</v>
      </c>
    </row>
    <row r="72" spans="1:50" x14ac:dyDescent="0.35">
      <c r="A72" s="1" t="s">
        <v>50</v>
      </c>
      <c r="B72" s="13">
        <f>IF(AND(B23&lt;3,B14&lt;6.5,B28&lt;2.5),0.17,IF(AND(B23&gt;=6,B23&lt;10,B14&lt;6.5,B20&lt;0.5,B28&gt;=2),0.18,IF(AND(B23&gt;=10,B23&lt;28,B16&gt;=13.5,B26&lt;1),0.21,IF(AND(B23&gt;=3,B23&lt;6,B16&lt;2.5,B14&lt;6.5,B24&lt;9),0.32,IF(AND(B23&lt;10,B16&lt;7,B14&gt;=6.5,B27&gt;=4),0.36,IF(AND(B23&lt;10,B16&gt;=7,B14&gt;=6.5),0.4,IF(AND(B23&gt;=3,B23&lt;6,B16&gt;=2.5,B14&lt;6.5,B17&gt;=0.75),0.42,IF(AND(B23&gt;=3,B23&lt;6,B16&lt;2.5,B14&lt;6.5,B24&gt;=9),0.42,IF(AND(B23&gt;=6,B23&lt;10,B14&lt;6.5,B20&lt;0.5,B28&lt;2),0.43,IF(AND(B23&gt;=10,B23&lt;23,B16&gt;=5.5,B21&gt;=0.25,B26&gt;=1,B26&lt;8,B22&gt;=0.75,B22&lt;3),0.44,IF(AND(B23&gt;=10,B23&lt;28,B16&gt;=0.25,B21&gt;=0.25,B26&gt;=1,B22&gt;=3,B20&gt;=5),0.46,IF(AND(B23&gt;=28,B23&lt;53,B14&lt;0.75,B27&gt;=1,B20&gt;=3.5),0.49,IF(AND(B23&gt;=10,B23&lt;28,B16&gt;=0.25,B21&gt;=0.25,B26&gt;=8,B22&lt;0.5),0.49,IF(AND(B23&gt;=10,B23&lt;28,B16&lt;9.5,B26&lt;1),0.51,IF(AND(B23&gt;=10,B23&lt;28,B16&gt;=0.25,B16&lt;3.5,B21&gt;=0.25,B21&lt;2.5,B26&gt;=1,B26&lt;8,B22&lt;3,B19&gt;=2.5),0.52,IF(AND(B23&lt;3,B14&lt;6.5,B28&gt;=2.5),0.52,IF(AND(B23&gt;=10,B23&lt;28,B16&lt;0.25,B26&gt;=1),0.57,IF(AND(B23&gt;=10,B23&lt;23,B16&gt;=3.5,B21&gt;=0.25,B26&gt;=1,B26&lt;8,B22&lt;0.75,B20&gt;=0.75),0.59,IF(AND(B23&gt;=6,B23&lt;10,B14&lt;6.5,B20&gt;=0.5),0.62,IF(AND(B23&gt;=3,B23&lt;6,B16&gt;=2.5,B14&lt;6.5,B17&lt;0.75),0.63,IF(AND(B23&gt;=10,B23&lt;28,B16&gt;=9.5,B16&lt;13.5,B26&lt;1),0.65,IF(AND(B23&gt;=10,B23&lt;28,B16&gt;=0.25,B21&gt;=0.25,B26&gt;=8,B22&gt;=0.5,B22&lt;3),0.71,IF(AND(B23&gt;=10,B23&lt;23,B16&gt;=3.5,B21&gt;=0.25,B26&gt;=1,B26&lt;8,B22&lt;0.75,B20&lt;0.75),0.72,IF(AND(B23&lt;10,B16&lt;3,B14&gt;=6.5,B27&lt;4),0.74,IF(AND(B23&gt;=28,B23&lt;53,B27&lt;1,B24&lt;3,B28&gt;=2.5),0.75,IF(AND(B23&gt;=28,B23&lt;53,B14&gt;=0.75,B22&lt;17.5,B27&gt;=1,B20&gt;=3.5),0.77,IF(AND(B23&gt;=10,B23&lt;23,B16&gt;=3.5,B16&lt;5.5,B21&gt;=0.25,B26&gt;=1,B26&lt;8,B22&gt;=0.75,B22&lt;3),0.79,IF(AND(B23&gt;=10,B23&lt;28,B16&gt;=0.25,B16&lt;3.5,B21&gt;=0.25,B21&lt;2.5,B26&gt;=1,B26&lt;8,B22&lt;3,B19&lt;2.5),0.79,IF(AND(B23&gt;=10,B23&lt;28,B16&gt;=4.5,B21&gt;=0.25,B26&gt;=1,B22&gt;=3,B20&lt;5),0.82,IF(AND(B23&gt;=10,B23&lt;28,B16&gt;=0.25,B21&lt;0.25,B26&gt;=1,B27&lt;2),0.85,IF(AND(B23&gt;=28,B23&lt;53,B27&gt;=1,B20&lt;3.5,B18&lt;1.5),0.93,IF(AND(B23&gt;=10,B23&lt;28,B16&gt;=0.25,B16&lt;3.5,B21&gt;=2.5,B26&gt;=1,B26&lt;8,B22&lt;3),0.95,IF(AND(B23&gt;=28,B23&lt;53,B27&lt;1,B24&lt;3,B28&lt;2.5),0.95,IF(AND(B23&lt;10,B16&gt;=3,B16&lt;7,B14&gt;=6.5,B27&lt;4),0.96,IF(AND(B23&gt;=10,B23&lt;28,B16&gt;=0.25,B16&lt;4.5,B21&gt;=0.25,B26&gt;=1,B22&gt;=3,B20&lt;5),0.99,IF(AND(B23&gt;=23,B23&lt;28,B16&gt;=3.5,B21&gt;=0.25,B26&gt;=1,B26&lt;8,B22&lt;3),1.05,IF(AND(B23&gt;=10,B23&lt;28,B16&gt;=0.25,B21&lt;0.25,B26&gt;=1,B27&gt;=2),1.06,IF(AND(B23&gt;=28,B23&lt;53,B16&gt;=6.5,B21&lt;0.5,B27&lt;1,B24&gt;=3),1.07,IF(AND(B23&gt;=28,B23&lt;53,B21&gt;=0.5,B27&lt;1,B24&gt;=3),1.09,IF(AND(B23&gt;=28,B23&lt;53,B27&gt;=1,B20&lt;3.5,B18&gt;=1.5),1.1,IF(AND(B23&gt;=28,B23&lt;53,B14&gt;=0.75,B22&gt;=17.5,B27&gt;=1,B20&gt;=3.5),1.11,IF(AND(B23&gt;=53,B21&gt;=2.5),1.31,IF(AND(B23&gt;=28,B23&lt;53,B16&lt;6.5,B21&lt;0.5,B27&lt;1,B24&gt;=3),1.57,IF(AND(B23&gt;=53,B21&lt;2.5),1.57,""))))))))))))))))))))))))))))))))))))))))))))</f>
        <v>0.75</v>
      </c>
      <c r="C72" s="13">
        <f t="shared" ref="C72:AX72" si="19">IF(AND(C23&lt;3,C14&lt;6.5,C28&lt;2.5),0.17,IF(AND(C23&gt;=6,C23&lt;10,C14&lt;6.5,C20&lt;0.5,C28&gt;=2),0.18,IF(AND(C23&gt;=10,C23&lt;28,C16&gt;=13.5,C26&lt;1),0.21,IF(AND(C23&gt;=3,C23&lt;6,C16&lt;2.5,C14&lt;6.5,C24&lt;9),0.32,IF(AND(C23&lt;10,C16&lt;7,C14&gt;=6.5,C27&gt;=4),0.36,IF(AND(C23&lt;10,C16&gt;=7,C14&gt;=6.5),0.4,IF(AND(C23&gt;=3,C23&lt;6,C16&gt;=2.5,C14&lt;6.5,C17&gt;=0.75),0.42,IF(AND(C23&gt;=3,C23&lt;6,C16&lt;2.5,C14&lt;6.5,C24&gt;=9),0.42,IF(AND(C23&gt;=6,C23&lt;10,C14&lt;6.5,C20&lt;0.5,C28&lt;2),0.43,IF(AND(C23&gt;=10,C23&lt;23,C16&gt;=5.5,C21&gt;=0.25,C26&gt;=1,C26&lt;8,C22&gt;=0.75,C22&lt;3),0.44,IF(AND(C23&gt;=10,C23&lt;28,C16&gt;=0.25,C21&gt;=0.25,C26&gt;=1,C22&gt;=3,C20&gt;=5),0.46,IF(AND(C23&gt;=28,C23&lt;53,C14&lt;0.75,C27&gt;=1,C20&gt;=3.5),0.49,IF(AND(C23&gt;=10,C23&lt;28,C16&gt;=0.25,C21&gt;=0.25,C26&gt;=8,C22&lt;0.5),0.49,IF(AND(C23&gt;=10,C23&lt;28,C16&lt;9.5,C26&lt;1),0.51,IF(AND(C23&gt;=10,C23&lt;28,C16&gt;=0.25,C16&lt;3.5,C21&gt;=0.25,C21&lt;2.5,C26&gt;=1,C26&lt;8,C22&lt;3,C19&gt;=2.5),0.52,IF(AND(C23&lt;3,C14&lt;6.5,C28&gt;=2.5),0.52,IF(AND(C23&gt;=10,C23&lt;28,C16&lt;0.25,C26&gt;=1),0.57,IF(AND(C23&gt;=10,C23&lt;23,C16&gt;=3.5,C21&gt;=0.25,C26&gt;=1,C26&lt;8,C22&lt;0.75,C20&gt;=0.75),0.59,IF(AND(C23&gt;=6,C23&lt;10,C14&lt;6.5,C20&gt;=0.5),0.62,IF(AND(C23&gt;=3,C23&lt;6,C16&gt;=2.5,C14&lt;6.5,C17&lt;0.75),0.63,IF(AND(C23&gt;=10,C23&lt;28,C16&gt;=9.5,C16&lt;13.5,C26&lt;1),0.65,IF(AND(C23&gt;=10,C23&lt;28,C16&gt;=0.25,C21&gt;=0.25,C26&gt;=8,C22&gt;=0.5,C22&lt;3),0.71,IF(AND(C23&gt;=10,C23&lt;23,C16&gt;=3.5,C21&gt;=0.25,C26&gt;=1,C26&lt;8,C22&lt;0.75,C20&lt;0.75),0.72,IF(AND(C23&lt;10,C16&lt;3,C14&gt;=6.5,C27&lt;4),0.74,IF(AND(C23&gt;=28,C23&lt;53,C27&lt;1,C24&lt;3,C28&gt;=2.5),0.75,IF(AND(C23&gt;=28,C23&lt;53,C14&gt;=0.75,C22&lt;17.5,C27&gt;=1,C20&gt;=3.5),0.77,IF(AND(C23&gt;=10,C23&lt;23,C16&gt;=3.5,C16&lt;5.5,C21&gt;=0.25,C26&gt;=1,C26&lt;8,C22&gt;=0.75,C22&lt;3),0.79,IF(AND(C23&gt;=10,C23&lt;28,C16&gt;=0.25,C16&lt;3.5,C21&gt;=0.25,C21&lt;2.5,C26&gt;=1,C26&lt;8,C22&lt;3,C19&lt;2.5),0.79,IF(AND(C23&gt;=10,C23&lt;28,C16&gt;=4.5,C21&gt;=0.25,C26&gt;=1,C22&gt;=3,C20&lt;5),0.82,IF(AND(C23&gt;=10,C23&lt;28,C16&gt;=0.25,C21&lt;0.25,C26&gt;=1,C27&lt;2),0.85,IF(AND(C23&gt;=28,C23&lt;53,C27&gt;=1,C20&lt;3.5,C18&lt;1.5),0.93,IF(AND(C23&gt;=10,C23&lt;28,C16&gt;=0.25,C16&lt;3.5,C21&gt;=2.5,C26&gt;=1,C26&lt;8,C22&lt;3),0.95,IF(AND(C23&gt;=28,C23&lt;53,C27&lt;1,C24&lt;3,C28&lt;2.5),0.95,IF(AND(C23&lt;10,C16&gt;=3,C16&lt;7,C14&gt;=6.5,C27&lt;4),0.96,IF(AND(C23&gt;=10,C23&lt;28,C16&gt;=0.25,C16&lt;4.5,C21&gt;=0.25,C26&gt;=1,C22&gt;=3,C20&lt;5),0.99,IF(AND(C23&gt;=23,C23&lt;28,C16&gt;=3.5,C21&gt;=0.25,C26&gt;=1,C26&lt;8,C22&lt;3),1.05,IF(AND(C23&gt;=10,C23&lt;28,C16&gt;=0.25,C21&lt;0.25,C26&gt;=1,C27&gt;=2),1.06,IF(AND(C23&gt;=28,C23&lt;53,C16&gt;=6.5,C21&lt;0.5,C27&lt;1,C24&gt;=3),1.07,IF(AND(C23&gt;=28,C23&lt;53,C21&gt;=0.5,C27&lt;1,C24&gt;=3),1.09,IF(AND(C23&gt;=28,C23&lt;53,C27&gt;=1,C20&lt;3.5,C18&gt;=1.5),1.1,IF(AND(C23&gt;=28,C23&lt;53,C14&gt;=0.75,C22&gt;=17.5,C27&gt;=1,C20&gt;=3.5),1.11,IF(AND(C23&gt;=53,C21&gt;=2.5),1.31,IF(AND(C23&gt;=28,C23&lt;53,C16&lt;6.5,C21&lt;0.5,C27&lt;1,C24&gt;=3),1.57,IF(AND(C23&gt;=53,C21&lt;2.5),1.57,""))))))))))))))))))))))))))))))))))))))))))))</f>
        <v>0.95</v>
      </c>
      <c r="D72" s="13">
        <f t="shared" si="19"/>
        <v>0.17</v>
      </c>
      <c r="E72" s="13">
        <f t="shared" si="19"/>
        <v>0.17</v>
      </c>
      <c r="F72" s="13">
        <f t="shared" si="19"/>
        <v>0.17</v>
      </c>
      <c r="G72" s="13">
        <f t="shared" si="19"/>
        <v>0.17</v>
      </c>
      <c r="H72" s="13">
        <f t="shared" si="19"/>
        <v>0.17</v>
      </c>
      <c r="I72" s="13">
        <f t="shared" si="19"/>
        <v>0.17</v>
      </c>
      <c r="J72" s="13">
        <f t="shared" si="19"/>
        <v>0.17</v>
      </c>
      <c r="K72" s="13">
        <f t="shared" si="19"/>
        <v>0.17</v>
      </c>
      <c r="L72" s="13">
        <f t="shared" si="19"/>
        <v>0.17</v>
      </c>
      <c r="M72" s="13">
        <f t="shared" si="19"/>
        <v>0.17</v>
      </c>
      <c r="N72" s="13">
        <f t="shared" si="19"/>
        <v>0.17</v>
      </c>
      <c r="O72" s="13">
        <f t="shared" si="19"/>
        <v>0.17</v>
      </c>
      <c r="P72" s="13">
        <f t="shared" si="19"/>
        <v>0.17</v>
      </c>
      <c r="Q72" s="13">
        <f t="shared" si="19"/>
        <v>0.17</v>
      </c>
      <c r="R72" s="13">
        <f t="shared" si="19"/>
        <v>0.17</v>
      </c>
      <c r="S72" s="13">
        <f t="shared" si="19"/>
        <v>0.17</v>
      </c>
      <c r="T72" s="13">
        <f t="shared" si="19"/>
        <v>0.17</v>
      </c>
      <c r="U72" s="13">
        <f t="shared" si="19"/>
        <v>0.17</v>
      </c>
      <c r="V72" s="13">
        <f t="shared" si="19"/>
        <v>0.17</v>
      </c>
      <c r="W72" s="13">
        <f t="shared" si="19"/>
        <v>0.17</v>
      </c>
      <c r="X72" s="13">
        <f t="shared" si="19"/>
        <v>0.17</v>
      </c>
      <c r="Y72" s="13">
        <f t="shared" si="19"/>
        <v>0.17</v>
      </c>
      <c r="Z72" s="13">
        <f t="shared" si="19"/>
        <v>0.17</v>
      </c>
      <c r="AA72" s="13">
        <f t="shared" si="19"/>
        <v>0.17</v>
      </c>
      <c r="AB72" s="13">
        <f t="shared" si="19"/>
        <v>0.17</v>
      </c>
      <c r="AC72" s="13">
        <f t="shared" si="19"/>
        <v>0.17</v>
      </c>
      <c r="AD72" s="13">
        <f t="shared" si="19"/>
        <v>0.17</v>
      </c>
      <c r="AE72" s="13">
        <f t="shared" si="19"/>
        <v>0.17</v>
      </c>
      <c r="AF72" s="13">
        <f t="shared" si="19"/>
        <v>0.17</v>
      </c>
      <c r="AG72" s="13">
        <f t="shared" si="19"/>
        <v>0.17</v>
      </c>
      <c r="AH72" s="13">
        <f t="shared" si="19"/>
        <v>0.17</v>
      </c>
      <c r="AI72" s="13">
        <f t="shared" si="19"/>
        <v>0.17</v>
      </c>
      <c r="AJ72" s="13">
        <f t="shared" si="19"/>
        <v>0.17</v>
      </c>
      <c r="AK72" s="13">
        <f t="shared" si="19"/>
        <v>0.17</v>
      </c>
      <c r="AL72" s="13">
        <f t="shared" si="19"/>
        <v>0.17</v>
      </c>
      <c r="AM72" s="13">
        <f t="shared" si="19"/>
        <v>0.17</v>
      </c>
      <c r="AN72" s="13">
        <f t="shared" si="19"/>
        <v>0.17</v>
      </c>
      <c r="AO72" s="13">
        <f t="shared" si="19"/>
        <v>0.17</v>
      </c>
      <c r="AP72" s="13">
        <f t="shared" si="19"/>
        <v>0.17</v>
      </c>
      <c r="AQ72" s="13">
        <f t="shared" si="19"/>
        <v>0.17</v>
      </c>
      <c r="AR72" s="13">
        <f t="shared" si="19"/>
        <v>0.17</v>
      </c>
      <c r="AS72" s="13">
        <f t="shared" si="19"/>
        <v>0.17</v>
      </c>
      <c r="AT72" s="13">
        <f t="shared" si="19"/>
        <v>0.17</v>
      </c>
      <c r="AU72" s="13">
        <f t="shared" si="19"/>
        <v>0.17</v>
      </c>
      <c r="AV72" s="13">
        <f t="shared" si="19"/>
        <v>0.17</v>
      </c>
      <c r="AW72" s="13">
        <f t="shared" si="19"/>
        <v>0.17</v>
      </c>
      <c r="AX72" s="13">
        <f t="shared" si="19"/>
        <v>0.17</v>
      </c>
    </row>
    <row r="73" spans="1:50" x14ac:dyDescent="0.35">
      <c r="A73" s="1" t="s">
        <v>51</v>
      </c>
      <c r="B73" s="13">
        <f>IF(AND(B23&lt;13,B14&gt;=1.5,B14&lt;2.5,B20&gt;=0.25,B24&lt;6,B19&lt;1.5),0.1,IF(AND(B23&lt;13,B14&lt;2.5,B20&lt;0.25,B25&lt;5,B21&lt;0.25),0.16,IF(AND(B23&lt;13,B14&lt;2.5,B20&lt;0.25,B24&lt;7,B25&gt;=3,B25&lt;5,B21&gt;=0.25),0.16,IF(AND(B23&lt;13,B14&lt;2.5,B20&lt;0.25,B24&gt;=7,B25&lt;5,B21&gt;=0.25),0.2,IF(AND(B23&lt;13,B14&gt;=2.5,B22&lt;3.5,B21&lt;0.75,B17&gt;=0.5,B28&gt;=2.5),0.2,IF(AND(B23&lt;13,B14&gt;=2.5,B16&lt;4.5,B20&lt;2,B24&gt;=3,B26&lt;3,B17&lt;0.5,B28&lt;2.5),0.24,IF(AND(B23&lt;13,B14&lt;2.5,B20&lt;0.25,B24&lt;7,B22&gt;=0.25,B25&lt;3,B21&gt;=0.25),0.28,IF(AND(B23&lt;13,B14&lt;1.5,B20&gt;=0.25,B24&lt;6,B19&lt;1.5),0.35,IF(AND(B23&gt;=13,B23&lt;23,B16&lt;0.25,B26&gt;=1,B19&gt;=2.5),0.36,IF(AND(B23&lt;13,B14&lt;2.5,B20&lt;0.25,B24&lt;7,B22&lt;0.25,B25&lt;3,B21&gt;=0.25),0.38,IF(AND(B23&gt;=13,B23&lt;33,B16&gt;=13.5,B26&lt;1),0.41,IF(AND(B23&lt;13,B14&gt;=2.5,B22&lt;3.5,B21&lt;0.75,B17&gt;=0.5,B28&lt;2.5),0.44,IF(AND(B23&gt;=13,B23&lt;18,B16&gt;=0.25,B24&lt;3,B22&lt;1.5,B26&gt;=2),0.45,IF(AND(B23&gt;=13,B23&lt;33,B16&gt;=0.25,B22&gt;=15,B26&gt;=1),0.46,IF(AND(B23&lt;13,B14&gt;=2.5,B16&lt;4.5,B20&lt;2,B24&gt;=3,B26&lt;3,B17&lt;0.5,B28&gt;=2.5),0.49,IF(AND(B23&gt;=13,B23&lt;33,B14&lt;19,B16&lt;13.5,B26&lt;1),0.5,IF(AND(B23&gt;=13,B23&lt;23,B16&lt;0.25,B26&gt;=1,B19&lt;2.5),0.52,IF(AND(B23&lt;13,B14&gt;=2.5,B22&lt;3.5,B21&gt;=0.75,B17&gt;=0.5),0.53,IF(AND(B23&lt;13,B14&gt;=2.5,B16&lt;4.5,B20&lt;2,B24&gt;=3,B26&gt;=3,B17&lt;0.5),0.53,IF(AND(B23&lt;13,B14&lt;2.5,B20&gt;=0.25,B24&lt;6,B19&gt;=1.5),0.55,IF(AND(B23&gt;=13,B23&lt;18,B16&gt;=0.25,B24&lt;3,B22&lt;1.5,B26&gt;=1,B26&lt;2),0.63,IF(AND(B23&lt;13,B14&gt;=2.5,B16&gt;=3.5,B24&lt;3,B17&lt;0.5),0.65,IF(AND(B23&lt;13,B14&lt;2.5,B20&gt;=0.25,B24&gt;=6),0.67,IF(AND(B23&gt;=13,B23&lt;18,B16&gt;=0.25,B24&gt;=3,B22&lt;1.5,B26&gt;=1,B21&lt;4),0.68,IF(AND(B23&gt;=13,B23&lt;33,B14&gt;=19,B16&lt;13.5,B26&lt;1),0.68,IF(AND(B23&gt;=18,B23&lt;33,B14&lt;21.5,B16&gt;=0.25,B20&gt;=0.25,B22&lt;1.5,B26&gt;=1,B21&gt;=0.75),0.69,IF(AND(B23&lt;13,B14&gt;=2.5,B22&gt;=3.5,B17&gt;=0.5),0.72,IF(AND(B23&lt;13,B14&lt;2.5,B20&lt;0.25,B25&gt;=5),0.74,IF(AND(B23&gt;=23,B23&lt;33,B16&lt;0.25,B26&gt;=1),0.75,IF(AND(B23&gt;=33,B20&gt;=29.5,B25&lt;4),0.76,IF(AND(B23&lt;13,B14&gt;=2.5,B16&lt;4.5,B20&gt;=2,B24&gt;=3,B17&lt;0.5),0.79,IF(AND(B23&gt;=18,B23&lt;33,B14&lt;21.5,B16&gt;=0.25,B20&lt;0.25,B22&lt;1.5,B26&gt;=1,B21&gt;=0.75),0.81,IF(AND(B23&gt;=33,B20&lt;29.5,B24&gt;=4,B25&lt;4,B18&lt;0.5),0.82,IF(AND(B23&gt;=13,B23&lt;18,B16&gt;=0.25,B24&gt;=3,B22&lt;1.5,B26&gt;=1,B21&gt;=4),0.83,IF(AND(B23&gt;=33,B20&lt;29.5,B22&lt;3.5,B25&lt;4,B19&gt;=2.5,B18&gt;=0.5),0.87,IF(AND(B23&lt;13,B14&gt;=2.5,B16&lt;3.5,B24&lt;3,B17&lt;0.5),0.87,IF(AND(B23&gt;=18,B23&lt;33,B14&lt;21.5,B16&gt;=0.25,B22&lt;1.5,B26&gt;=1,B21&lt;0.75),0.88,IF(AND(B23&lt;13,B14&gt;=2.5,B16&gt;=4.5,B24&gt;=3,B17&lt;0.5),0.9,IF(AND(B23&gt;=33,B14&gt;=4.5,B14&lt;7.5,B25&gt;=4),0.92,IF(AND(B23&gt;=13,B23&lt;33,B16&gt;=0.25,B22&gt;=1.5,B22&lt;15,B26&gt;=1),0.94,IF(AND(B23&gt;=33,B20&lt;29.5,B24&lt;4,B25&lt;4,B18&lt;0.5),1.01,IF(AND(B23&gt;=18,B23&lt;33,B14&gt;=21.5,B16&gt;=0.25,B22&lt;1.5,B26&gt;=1),1.02,IF(AND(B23&gt;=33,B20&lt;29.5,B22&lt;3.5,B25&lt;4,B19&lt;2.5,B18&gt;=0.5),1.07,IF(AND(B23&gt;=33,B14&lt;4.5,B25&gt;=4),1.14,IF(AND(B23&gt;=33,B20&lt;29.5,B22&gt;=3.5,B25&lt;4,B18&gt;=0.5),1.28,IF(AND(B23&gt;=33,B14&gt;=7.5,B14&lt;30,B25&gt;=4),1.33,IF(AND(B23&gt;=33,B14&gt;=30,B25&gt;=4),1.57,"")))))))))))))))))))))))))))))))))))))))))))))))</f>
        <v>0.76</v>
      </c>
      <c r="C73" s="13">
        <f t="shared" ref="C73:AX73" si="20">IF(AND(C23&lt;13,C14&gt;=1.5,C14&lt;2.5,C20&gt;=0.25,C24&lt;6,C19&lt;1.5),0.1,IF(AND(C23&lt;13,C14&lt;2.5,C20&lt;0.25,C25&lt;5,C21&lt;0.25),0.16,IF(AND(C23&lt;13,C14&lt;2.5,C20&lt;0.25,C24&lt;7,C25&gt;=3,C25&lt;5,C21&gt;=0.25),0.16,IF(AND(C23&lt;13,C14&lt;2.5,C20&lt;0.25,C24&gt;=7,C25&lt;5,C21&gt;=0.25),0.2,IF(AND(C23&lt;13,C14&gt;=2.5,C22&lt;3.5,C21&lt;0.75,C17&gt;=0.5,C28&gt;=2.5),0.2,IF(AND(C23&lt;13,C14&gt;=2.5,C16&lt;4.5,C20&lt;2,C24&gt;=3,C26&lt;3,C17&lt;0.5,C28&lt;2.5),0.24,IF(AND(C23&lt;13,C14&lt;2.5,C20&lt;0.25,C24&lt;7,C22&gt;=0.25,C25&lt;3,C21&gt;=0.25),0.28,IF(AND(C23&lt;13,C14&lt;1.5,C20&gt;=0.25,C24&lt;6,C19&lt;1.5),0.35,IF(AND(C23&gt;=13,C23&lt;23,C16&lt;0.25,C26&gt;=1,C19&gt;=2.5),0.36,IF(AND(C23&lt;13,C14&lt;2.5,C20&lt;0.25,C24&lt;7,C22&lt;0.25,C25&lt;3,C21&gt;=0.25),0.38,IF(AND(C23&gt;=13,C23&lt;33,C16&gt;=13.5,C26&lt;1),0.41,IF(AND(C23&lt;13,C14&gt;=2.5,C22&lt;3.5,C21&lt;0.75,C17&gt;=0.5,C28&lt;2.5),0.44,IF(AND(C23&gt;=13,C23&lt;18,C16&gt;=0.25,C24&lt;3,C22&lt;1.5,C26&gt;=2),0.45,IF(AND(C23&gt;=13,C23&lt;33,C16&gt;=0.25,C22&gt;=15,C26&gt;=1),0.46,IF(AND(C23&lt;13,C14&gt;=2.5,C16&lt;4.5,C20&lt;2,C24&gt;=3,C26&lt;3,C17&lt;0.5,C28&gt;=2.5),0.49,IF(AND(C23&gt;=13,C23&lt;33,C14&lt;19,C16&lt;13.5,C26&lt;1),0.5,IF(AND(C23&gt;=13,C23&lt;23,C16&lt;0.25,C26&gt;=1,C19&lt;2.5),0.52,IF(AND(C23&lt;13,C14&gt;=2.5,C22&lt;3.5,C21&gt;=0.75,C17&gt;=0.5),0.53,IF(AND(C23&lt;13,C14&gt;=2.5,C16&lt;4.5,C20&lt;2,C24&gt;=3,C26&gt;=3,C17&lt;0.5),0.53,IF(AND(C23&lt;13,C14&lt;2.5,C20&gt;=0.25,C24&lt;6,C19&gt;=1.5),0.55,IF(AND(C23&gt;=13,C23&lt;18,C16&gt;=0.25,C24&lt;3,C22&lt;1.5,C26&gt;=1,C26&lt;2),0.63,IF(AND(C23&lt;13,C14&gt;=2.5,C16&gt;=3.5,C24&lt;3,C17&lt;0.5),0.65,IF(AND(C23&lt;13,C14&lt;2.5,C20&gt;=0.25,C24&gt;=6),0.67,IF(AND(C23&gt;=13,C23&lt;18,C16&gt;=0.25,C24&gt;=3,C22&lt;1.5,C26&gt;=1,C21&lt;4),0.68,IF(AND(C23&gt;=13,C23&lt;33,C14&gt;=19,C16&lt;13.5,C26&lt;1),0.68,IF(AND(C23&gt;=18,C23&lt;33,C14&lt;21.5,C16&gt;=0.25,C20&gt;=0.25,C22&lt;1.5,C26&gt;=1,C21&gt;=0.75),0.69,IF(AND(C23&lt;13,C14&gt;=2.5,C22&gt;=3.5,C17&gt;=0.5),0.72,IF(AND(C23&lt;13,C14&lt;2.5,C20&lt;0.25,C25&gt;=5),0.74,IF(AND(C23&gt;=23,C23&lt;33,C16&lt;0.25,C26&gt;=1),0.75,IF(AND(C23&gt;=33,C20&gt;=29.5,C25&lt;4),0.76,IF(AND(C23&lt;13,C14&gt;=2.5,C16&lt;4.5,C20&gt;=2,C24&gt;=3,C17&lt;0.5),0.79,IF(AND(C23&gt;=18,C23&lt;33,C14&lt;21.5,C16&gt;=0.25,C20&lt;0.25,C22&lt;1.5,C26&gt;=1,C21&gt;=0.75),0.81,IF(AND(C23&gt;=33,C20&lt;29.5,C24&gt;=4,C25&lt;4,C18&lt;0.5),0.82,IF(AND(C23&gt;=13,C23&lt;18,C16&gt;=0.25,C24&gt;=3,C22&lt;1.5,C26&gt;=1,C21&gt;=4),0.83,IF(AND(C23&gt;=33,C20&lt;29.5,C22&lt;3.5,C25&lt;4,C19&gt;=2.5,C18&gt;=0.5),0.87,IF(AND(C23&lt;13,C14&gt;=2.5,C16&lt;3.5,C24&lt;3,C17&lt;0.5),0.87,IF(AND(C23&gt;=18,C23&lt;33,C14&lt;21.5,C16&gt;=0.25,C22&lt;1.5,C26&gt;=1,C21&lt;0.75),0.88,IF(AND(C23&lt;13,C14&gt;=2.5,C16&gt;=4.5,C24&gt;=3,C17&lt;0.5),0.9,IF(AND(C23&gt;=33,C14&gt;=4.5,C14&lt;7.5,C25&gt;=4),0.92,IF(AND(C23&gt;=13,C23&lt;33,C16&gt;=0.25,C22&gt;=1.5,C22&lt;15,C26&gt;=1),0.94,IF(AND(C23&gt;=33,C20&lt;29.5,C24&lt;4,C25&lt;4,C18&lt;0.5),1.01,IF(AND(C23&gt;=18,C23&lt;33,C14&gt;=21.5,C16&gt;=0.25,C22&lt;1.5,C26&gt;=1),1.02,IF(AND(C23&gt;=33,C20&lt;29.5,C22&lt;3.5,C25&lt;4,C19&lt;2.5,C18&gt;=0.5),1.07,IF(AND(C23&gt;=33,C14&lt;4.5,C25&gt;=4),1.14,IF(AND(C23&gt;=33,C20&lt;29.5,C22&gt;=3.5,C25&lt;4,C18&gt;=0.5),1.28,IF(AND(C23&gt;=33,C14&gt;=7.5,C14&lt;30,C25&gt;=4),1.33,IF(AND(C23&gt;=33,C14&gt;=30,C25&gt;=4),1.57,"")))))))))))))))))))))))))))))))))))))))))))))))</f>
        <v>0.75</v>
      </c>
      <c r="D73" s="13">
        <f t="shared" si="20"/>
        <v>0.16</v>
      </c>
      <c r="E73" s="13">
        <f t="shared" si="20"/>
        <v>0.16</v>
      </c>
      <c r="F73" s="13">
        <f t="shared" si="20"/>
        <v>0.16</v>
      </c>
      <c r="G73" s="13">
        <f t="shared" si="20"/>
        <v>0.16</v>
      </c>
      <c r="H73" s="13">
        <f t="shared" si="20"/>
        <v>0.16</v>
      </c>
      <c r="I73" s="13">
        <f t="shared" si="20"/>
        <v>0.16</v>
      </c>
      <c r="J73" s="13">
        <f t="shared" si="20"/>
        <v>0.16</v>
      </c>
      <c r="K73" s="13">
        <f t="shared" si="20"/>
        <v>0.16</v>
      </c>
      <c r="L73" s="13">
        <f t="shared" si="20"/>
        <v>0.16</v>
      </c>
      <c r="M73" s="13">
        <f t="shared" si="20"/>
        <v>0.16</v>
      </c>
      <c r="N73" s="13">
        <f t="shared" si="20"/>
        <v>0.16</v>
      </c>
      <c r="O73" s="13">
        <f t="shared" si="20"/>
        <v>0.16</v>
      </c>
      <c r="P73" s="13">
        <f t="shared" si="20"/>
        <v>0.16</v>
      </c>
      <c r="Q73" s="13">
        <f t="shared" si="20"/>
        <v>0.16</v>
      </c>
      <c r="R73" s="13">
        <f t="shared" si="20"/>
        <v>0.16</v>
      </c>
      <c r="S73" s="13">
        <f t="shared" si="20"/>
        <v>0.16</v>
      </c>
      <c r="T73" s="13">
        <f t="shared" si="20"/>
        <v>0.16</v>
      </c>
      <c r="U73" s="13">
        <f t="shared" si="20"/>
        <v>0.16</v>
      </c>
      <c r="V73" s="13">
        <f t="shared" si="20"/>
        <v>0.16</v>
      </c>
      <c r="W73" s="13">
        <f t="shared" si="20"/>
        <v>0.16</v>
      </c>
      <c r="X73" s="13">
        <f t="shared" si="20"/>
        <v>0.16</v>
      </c>
      <c r="Y73" s="13">
        <f t="shared" si="20"/>
        <v>0.16</v>
      </c>
      <c r="Z73" s="13">
        <f t="shared" si="20"/>
        <v>0.16</v>
      </c>
      <c r="AA73" s="13">
        <f t="shared" si="20"/>
        <v>0.16</v>
      </c>
      <c r="AB73" s="13">
        <f t="shared" si="20"/>
        <v>0.16</v>
      </c>
      <c r="AC73" s="13">
        <f t="shared" si="20"/>
        <v>0.16</v>
      </c>
      <c r="AD73" s="13">
        <f t="shared" si="20"/>
        <v>0.16</v>
      </c>
      <c r="AE73" s="13">
        <f t="shared" si="20"/>
        <v>0.16</v>
      </c>
      <c r="AF73" s="13">
        <f t="shared" si="20"/>
        <v>0.16</v>
      </c>
      <c r="AG73" s="13">
        <f t="shared" si="20"/>
        <v>0.16</v>
      </c>
      <c r="AH73" s="13">
        <f t="shared" si="20"/>
        <v>0.16</v>
      </c>
      <c r="AI73" s="13">
        <f t="shared" si="20"/>
        <v>0.16</v>
      </c>
      <c r="AJ73" s="13">
        <f t="shared" si="20"/>
        <v>0.16</v>
      </c>
      <c r="AK73" s="13">
        <f t="shared" si="20"/>
        <v>0.16</v>
      </c>
      <c r="AL73" s="13">
        <f t="shared" si="20"/>
        <v>0.16</v>
      </c>
      <c r="AM73" s="13">
        <f t="shared" si="20"/>
        <v>0.16</v>
      </c>
      <c r="AN73" s="13">
        <f t="shared" si="20"/>
        <v>0.16</v>
      </c>
      <c r="AO73" s="13">
        <f t="shared" si="20"/>
        <v>0.16</v>
      </c>
      <c r="AP73" s="13">
        <f t="shared" si="20"/>
        <v>0.16</v>
      </c>
      <c r="AQ73" s="13">
        <f t="shared" si="20"/>
        <v>0.16</v>
      </c>
      <c r="AR73" s="13">
        <f t="shared" si="20"/>
        <v>0.16</v>
      </c>
      <c r="AS73" s="13">
        <f t="shared" si="20"/>
        <v>0.16</v>
      </c>
      <c r="AT73" s="13">
        <f t="shared" si="20"/>
        <v>0.16</v>
      </c>
      <c r="AU73" s="13">
        <f t="shared" si="20"/>
        <v>0.16</v>
      </c>
      <c r="AV73" s="13">
        <f t="shared" si="20"/>
        <v>0.16</v>
      </c>
      <c r="AW73" s="13">
        <f t="shared" si="20"/>
        <v>0.16</v>
      </c>
      <c r="AX73" s="13">
        <f t="shared" si="20"/>
        <v>0.16</v>
      </c>
    </row>
    <row r="74" spans="1:50" x14ac:dyDescent="0.35">
      <c r="A74" s="1" t="s">
        <v>52</v>
      </c>
      <c r="B74" s="13">
        <f>IF(AND(B23&lt;7,B14&lt;6.5,B27&lt;3,B16&lt;3.5,B24&lt;3),0.044,IF(AND(B23&lt;7,B14&gt;=25),0.142,IF(AND(B23&lt;7,B14&lt;6.5,B27&gt;=3,B16&lt;3.5,B24&lt;3),0.191,IF(AND(B23&lt;7,B22&lt;0.75,B14&lt;6.5,B16&lt;2,B24&gt;=3,B17&gt;=0.25),0.237,IF(AND(B23&gt;=7,B23&lt;28,B22&lt;1.5,B14&lt;1.5,B21&lt;10.5,B28&lt;0.5),0.272,IF(AND(B23&gt;=7,B23&lt;28,B22&lt;1.5,B14&gt;=1.5,B27&gt;=5,B21&lt;10.5,B26&lt;1),0.292,IF(AND(B23&gt;=7,B23&lt;28,B22&lt;1.5,B14&gt;=23.5,B27&lt;5,B21&lt;10.5,B26&lt;1),0.361,IF(AND(B23&lt;7,B22&lt;0.75,B14&lt;6.5,B16&gt;=2,B24&gt;=3,B17&gt;=0.25),0.387,IF(AND(B23&gt;=7,B23&lt;9,B22&gt;=1.5,B26&lt;4),0.398,IF(AND(B23&gt;=7,B23&lt;28,B22&lt;1.5,B14&gt;=1.5,B27&gt;=3,B21&lt;10.5,B26&gt;=1,B16&lt;12.5,B18&gt;=0.25),0.409,IF(AND(B23&lt;7,B22&gt;=0.75,B14&gt;=1.5,B14&lt;6.5,B24&gt;=3),0.424,IF(AND(B23&lt;7,B22&lt;0.75,B14&lt;6.5,B24&gt;=3,B17&lt;0.25),0.438,IF(AND(B23&gt;=7,B23&lt;28,B22&lt;1.5,B14&lt;1.5,B21&lt;10.5,B25&lt;8,B28&gt;=0.5),0.463,IF(AND(B23&gt;=7,B23&lt;9,B22&lt;1.5,B14&gt;=1.5,B27&lt;3,B21&gt;=0.25,B21&lt;10.5,B26&gt;=1,B19&lt;2.5),0.516,IF(AND(B23&gt;=7,B23&lt;28,B22&lt;1.5,B14&gt;=1.5,B14&lt;23.5,B27&lt;5,B21&lt;10.5,B26&lt;1),0.566,IF(AND(B23&gt;=9,B23&lt;28,B22&lt;1.5,B14&gt;=1.5,B27&lt;3,B21&gt;=0.25,B21&lt;10.5,B26&gt;=1,B24&gt;=4,B24&lt;5,B19&lt;2.5),0.59,IF(AND(B23&gt;=7,B23&lt;28,B22&lt;1.5,B14&gt;=1.5,B27&gt;=3,B21&lt;10.5,B26&gt;=1,B16&lt;12.5,B18&lt;0.25),0.622,IF(AND(B23&lt;7,B14&lt;6.5,B16&gt;=3.5,B24&lt;3),0.633,IF(AND(B23&gt;=28,B23&lt;53,B22&gt;=9,B27&gt;=1),0.651,IF(AND(B23&gt;=7,B23&lt;28,B22&lt;1.5,B14&gt;=1.5,B14&lt;3,B27&lt;3,B21&lt;10.5,B26&gt;=1,B19&gt;=2.5),0.652,IF(AND(B23&lt;7,B22&gt;=0.75,B14&lt;1.5,B24&gt;=3),0.678,IF(AND(B23&gt;=7,B23&lt;28,B22&lt;1.5,B14&lt;1.5,B21&lt;10.5,B25&gt;=8,B28&gt;=0.5),0.685,IF(AND(B23&gt;=28,B23&lt;53,B27&lt;1,B20&gt;=35),0.685,IF(AND(B23&gt;=9,B23&lt;28,B22&lt;1.5,B14&gt;=1.5,B27&lt;3,B21&gt;=0.25,B21&lt;10.5,B26&gt;=1,B24&lt;4,B19&lt;2.5),0.687,IF(AND(B23&lt;7,B14&gt;=6.5,B14&lt;25),0.751,IF(AND(B23&gt;=9,B23&lt;28,B22&lt;1.5,B14&gt;=1.5,B27&lt;3,B21&gt;=0.25,B21&lt;10.5,B26&gt;=1,B24&gt;=5,B19&lt;2.5),0.76,IF(AND(B23&gt;=9,B23&lt;28,B22&gt;=1.5,B26&lt;4),0.763,IF(AND(B23&gt;=28,B23&lt;53,B22&lt;9,B27&gt;=1,B16&lt;0.5),0.794,IF(AND(B23&gt;=28,B23&lt;53,B22&lt;9,B27&gt;=1,B16&gt;=0.5,B25&lt;2),0.884,IF(AND(B23&gt;=53,B18&gt;=0.25),0.886,IF(AND(B23&gt;=7,B23&lt;28,B22&lt;1.5,B14&gt;=3,B27&lt;3,B21&lt;10.5,B26&gt;=1,B19&gt;=2.5),0.91,IF(AND(B23&gt;=7,B23&lt;28,B22&lt;1.5,B14&gt;=1.5,B27&lt;3,B21&lt;0.25,B26&gt;=1,B19&lt;2.5),0.921,IF(AND(B23&gt;=7,B23&lt;28,B22&lt;1.5,B21&gt;=10.5),0.943,IF(AND(B23&gt;=7,B23&lt;28,B22&gt;=1.5,B26&gt;=4),0.965,IF(AND(B23&gt;=28,B23&lt;53,B22&lt;9,B14&lt;20.5,B27&gt;=1,B16&gt;=0.5,B25&gt;=2),0.982,IF(AND(B23&gt;=28,B23&lt;53,B27&lt;1,B18&lt;0.5,B20&lt;35),1.008,IF(AND(B23&gt;=7,B23&lt;28,B22&lt;1.5,B14&gt;=1.5,B27&gt;=3,B21&lt;10.5,B26&gt;=1,B16&gt;=12.5),1.083,IF(AND(B23&gt;=28,B23&lt;53,B27&lt;1,B18&gt;=0.5,B20&lt;6),1.095,IF(AND(B23&gt;=28,B23&lt;53,B22&lt;9,B14&gt;=20.5,B27&gt;=1,B16&gt;=0.5,B25&gt;=2),1.11,IF(AND(B23&gt;=28,B23&lt;53,B27&lt;1,B18&gt;=0.5,B20&gt;=6,B20&lt;35),1.313,IF(AND(B23&gt;=53,B22&lt;17.5,B18&lt;0.25),1.37,IF(AND(B23&gt;=53,B22&gt;=17.5,B18&lt;0.25),1.571,""))))))))))))))))))))))))))))))))))))))))))</f>
        <v>0.68500000000000005</v>
      </c>
      <c r="C74" s="13">
        <f t="shared" ref="C74:AX74" si="21">IF(AND(C23&lt;7,C14&lt;6.5,C27&lt;3,C16&lt;3.5,C24&lt;3),0.044,IF(AND(C23&lt;7,C14&gt;=25),0.142,IF(AND(C23&lt;7,C14&lt;6.5,C27&gt;=3,C16&lt;3.5,C24&lt;3),0.191,IF(AND(C23&lt;7,C22&lt;0.75,C14&lt;6.5,C16&lt;2,C24&gt;=3,C17&gt;=0.25),0.237,IF(AND(C23&gt;=7,C23&lt;28,C22&lt;1.5,C14&lt;1.5,C21&lt;10.5,C28&lt;0.5),0.272,IF(AND(C23&gt;=7,C23&lt;28,C22&lt;1.5,C14&gt;=1.5,C27&gt;=5,C21&lt;10.5,C26&lt;1),0.292,IF(AND(C23&gt;=7,C23&lt;28,C22&lt;1.5,C14&gt;=23.5,C27&lt;5,C21&lt;10.5,C26&lt;1),0.361,IF(AND(C23&lt;7,C22&lt;0.75,C14&lt;6.5,C16&gt;=2,C24&gt;=3,C17&gt;=0.25),0.387,IF(AND(C23&gt;=7,C23&lt;9,C22&gt;=1.5,C26&lt;4),0.398,IF(AND(C23&gt;=7,C23&lt;28,C22&lt;1.5,C14&gt;=1.5,C27&gt;=3,C21&lt;10.5,C26&gt;=1,C16&lt;12.5,C18&gt;=0.25),0.409,IF(AND(C23&lt;7,C22&gt;=0.75,C14&gt;=1.5,C14&lt;6.5,C24&gt;=3),0.424,IF(AND(C23&lt;7,C22&lt;0.75,C14&lt;6.5,C24&gt;=3,C17&lt;0.25),0.438,IF(AND(C23&gt;=7,C23&lt;28,C22&lt;1.5,C14&lt;1.5,C21&lt;10.5,C25&lt;8,C28&gt;=0.5),0.463,IF(AND(C23&gt;=7,C23&lt;9,C22&lt;1.5,C14&gt;=1.5,C27&lt;3,C21&gt;=0.25,C21&lt;10.5,C26&gt;=1,C19&lt;2.5),0.516,IF(AND(C23&gt;=7,C23&lt;28,C22&lt;1.5,C14&gt;=1.5,C14&lt;23.5,C27&lt;5,C21&lt;10.5,C26&lt;1),0.566,IF(AND(C23&gt;=9,C23&lt;28,C22&lt;1.5,C14&gt;=1.5,C27&lt;3,C21&gt;=0.25,C21&lt;10.5,C26&gt;=1,C24&gt;=4,C24&lt;5,C19&lt;2.5),0.59,IF(AND(C23&gt;=7,C23&lt;28,C22&lt;1.5,C14&gt;=1.5,C27&gt;=3,C21&lt;10.5,C26&gt;=1,C16&lt;12.5,C18&lt;0.25),0.622,IF(AND(C23&lt;7,C14&lt;6.5,C16&gt;=3.5,C24&lt;3),0.633,IF(AND(C23&gt;=28,C23&lt;53,C22&gt;=9,C27&gt;=1),0.651,IF(AND(C23&gt;=7,C23&lt;28,C22&lt;1.5,C14&gt;=1.5,C14&lt;3,C27&lt;3,C21&lt;10.5,C26&gt;=1,C19&gt;=2.5),0.652,IF(AND(C23&lt;7,C22&gt;=0.75,C14&lt;1.5,C24&gt;=3),0.678,IF(AND(C23&gt;=7,C23&lt;28,C22&lt;1.5,C14&lt;1.5,C21&lt;10.5,C25&gt;=8,C28&gt;=0.5),0.685,IF(AND(C23&gt;=28,C23&lt;53,C27&lt;1,C20&gt;=35),0.685,IF(AND(C23&gt;=9,C23&lt;28,C22&lt;1.5,C14&gt;=1.5,C27&lt;3,C21&gt;=0.25,C21&lt;10.5,C26&gt;=1,C24&lt;4,C19&lt;2.5),0.687,IF(AND(C23&lt;7,C14&gt;=6.5,C14&lt;25),0.751,IF(AND(C23&gt;=9,C23&lt;28,C22&lt;1.5,C14&gt;=1.5,C27&lt;3,C21&gt;=0.25,C21&lt;10.5,C26&gt;=1,C24&gt;=5,C19&lt;2.5),0.76,IF(AND(C23&gt;=9,C23&lt;28,C22&gt;=1.5,C26&lt;4),0.763,IF(AND(C23&gt;=28,C23&lt;53,C22&lt;9,C27&gt;=1,C16&lt;0.5),0.794,IF(AND(C23&gt;=28,C23&lt;53,C22&lt;9,C27&gt;=1,C16&gt;=0.5,C25&lt;2),0.884,IF(AND(C23&gt;=53,C18&gt;=0.25),0.886,IF(AND(C23&gt;=7,C23&lt;28,C22&lt;1.5,C14&gt;=3,C27&lt;3,C21&lt;10.5,C26&gt;=1,C19&gt;=2.5),0.91,IF(AND(C23&gt;=7,C23&lt;28,C22&lt;1.5,C14&gt;=1.5,C27&lt;3,C21&lt;0.25,C26&gt;=1,C19&lt;2.5),0.921,IF(AND(C23&gt;=7,C23&lt;28,C22&lt;1.5,C21&gt;=10.5),0.943,IF(AND(C23&gt;=7,C23&lt;28,C22&gt;=1.5,C26&gt;=4),0.965,IF(AND(C23&gt;=28,C23&lt;53,C22&lt;9,C14&lt;20.5,C27&gt;=1,C16&gt;=0.5,C25&gt;=2),0.982,IF(AND(C23&gt;=28,C23&lt;53,C27&lt;1,C18&lt;0.5,C20&lt;35),1.008,IF(AND(C23&gt;=7,C23&lt;28,C22&lt;1.5,C14&gt;=1.5,C27&gt;=3,C21&lt;10.5,C26&gt;=1,C16&gt;=12.5),1.083,IF(AND(C23&gt;=28,C23&lt;53,C27&lt;1,C18&gt;=0.5,C20&lt;6),1.095,IF(AND(C23&gt;=28,C23&lt;53,C22&lt;9,C14&gt;=20.5,C27&gt;=1,C16&gt;=0.5,C25&gt;=2),1.11,IF(AND(C23&gt;=28,C23&lt;53,C27&lt;1,C18&gt;=0.5,C20&gt;=6,C20&lt;35),1.313,IF(AND(C23&gt;=53,C22&lt;17.5,C18&lt;0.25),1.37,IF(AND(C23&gt;=53,C22&gt;=17.5,C18&lt;0.25),1.571,""))))))))))))))))))))))))))))))))))))))))))</f>
        <v>1.008</v>
      </c>
      <c r="D74" s="13">
        <f t="shared" si="21"/>
        <v>4.3999999999999997E-2</v>
      </c>
      <c r="E74" s="13">
        <f t="shared" si="21"/>
        <v>4.3999999999999997E-2</v>
      </c>
      <c r="F74" s="13">
        <f t="shared" si="21"/>
        <v>4.3999999999999997E-2</v>
      </c>
      <c r="G74" s="13">
        <f t="shared" si="21"/>
        <v>4.3999999999999997E-2</v>
      </c>
      <c r="H74" s="13">
        <f t="shared" si="21"/>
        <v>4.3999999999999997E-2</v>
      </c>
      <c r="I74" s="13">
        <f t="shared" si="21"/>
        <v>4.3999999999999997E-2</v>
      </c>
      <c r="J74" s="13">
        <f t="shared" si="21"/>
        <v>4.3999999999999997E-2</v>
      </c>
      <c r="K74" s="13">
        <f t="shared" si="21"/>
        <v>4.3999999999999997E-2</v>
      </c>
      <c r="L74" s="13">
        <f t="shared" si="21"/>
        <v>4.3999999999999997E-2</v>
      </c>
      <c r="M74" s="13">
        <f t="shared" si="21"/>
        <v>4.3999999999999997E-2</v>
      </c>
      <c r="N74" s="13">
        <f t="shared" si="21"/>
        <v>4.3999999999999997E-2</v>
      </c>
      <c r="O74" s="13">
        <f t="shared" si="21"/>
        <v>4.3999999999999997E-2</v>
      </c>
      <c r="P74" s="13">
        <f t="shared" si="21"/>
        <v>4.3999999999999997E-2</v>
      </c>
      <c r="Q74" s="13">
        <f t="shared" si="21"/>
        <v>4.3999999999999997E-2</v>
      </c>
      <c r="R74" s="13">
        <f t="shared" si="21"/>
        <v>4.3999999999999997E-2</v>
      </c>
      <c r="S74" s="13">
        <f t="shared" si="21"/>
        <v>4.3999999999999997E-2</v>
      </c>
      <c r="T74" s="13">
        <f t="shared" si="21"/>
        <v>4.3999999999999997E-2</v>
      </c>
      <c r="U74" s="13">
        <f t="shared" si="21"/>
        <v>4.3999999999999997E-2</v>
      </c>
      <c r="V74" s="13">
        <f t="shared" si="21"/>
        <v>4.3999999999999997E-2</v>
      </c>
      <c r="W74" s="13">
        <f t="shared" si="21"/>
        <v>4.3999999999999997E-2</v>
      </c>
      <c r="X74" s="13">
        <f t="shared" si="21"/>
        <v>4.3999999999999997E-2</v>
      </c>
      <c r="Y74" s="13">
        <f t="shared" si="21"/>
        <v>4.3999999999999997E-2</v>
      </c>
      <c r="Z74" s="13">
        <f t="shared" si="21"/>
        <v>4.3999999999999997E-2</v>
      </c>
      <c r="AA74" s="13">
        <f t="shared" si="21"/>
        <v>4.3999999999999997E-2</v>
      </c>
      <c r="AB74" s="13">
        <f t="shared" si="21"/>
        <v>4.3999999999999997E-2</v>
      </c>
      <c r="AC74" s="13">
        <f t="shared" si="21"/>
        <v>4.3999999999999997E-2</v>
      </c>
      <c r="AD74" s="13">
        <f t="shared" si="21"/>
        <v>4.3999999999999997E-2</v>
      </c>
      <c r="AE74" s="13">
        <f t="shared" si="21"/>
        <v>4.3999999999999997E-2</v>
      </c>
      <c r="AF74" s="13">
        <f t="shared" si="21"/>
        <v>4.3999999999999997E-2</v>
      </c>
      <c r="AG74" s="13">
        <f t="shared" si="21"/>
        <v>4.3999999999999997E-2</v>
      </c>
      <c r="AH74" s="13">
        <f t="shared" si="21"/>
        <v>4.3999999999999997E-2</v>
      </c>
      <c r="AI74" s="13">
        <f t="shared" si="21"/>
        <v>4.3999999999999997E-2</v>
      </c>
      <c r="AJ74" s="13">
        <f t="shared" si="21"/>
        <v>4.3999999999999997E-2</v>
      </c>
      <c r="AK74" s="13">
        <f t="shared" si="21"/>
        <v>4.3999999999999997E-2</v>
      </c>
      <c r="AL74" s="13">
        <f t="shared" si="21"/>
        <v>4.3999999999999997E-2</v>
      </c>
      <c r="AM74" s="13">
        <f t="shared" si="21"/>
        <v>4.3999999999999997E-2</v>
      </c>
      <c r="AN74" s="13">
        <f t="shared" si="21"/>
        <v>4.3999999999999997E-2</v>
      </c>
      <c r="AO74" s="13">
        <f t="shared" si="21"/>
        <v>4.3999999999999997E-2</v>
      </c>
      <c r="AP74" s="13">
        <f t="shared" si="21"/>
        <v>4.3999999999999997E-2</v>
      </c>
      <c r="AQ74" s="13">
        <f t="shared" si="21"/>
        <v>4.3999999999999997E-2</v>
      </c>
      <c r="AR74" s="13">
        <f t="shared" si="21"/>
        <v>4.3999999999999997E-2</v>
      </c>
      <c r="AS74" s="13">
        <f t="shared" si="21"/>
        <v>4.3999999999999997E-2</v>
      </c>
      <c r="AT74" s="13">
        <f t="shared" si="21"/>
        <v>4.3999999999999997E-2</v>
      </c>
      <c r="AU74" s="13">
        <f t="shared" si="21"/>
        <v>4.3999999999999997E-2</v>
      </c>
      <c r="AV74" s="13">
        <f t="shared" si="21"/>
        <v>4.3999999999999997E-2</v>
      </c>
      <c r="AW74" s="13">
        <f t="shared" si="21"/>
        <v>4.3999999999999997E-2</v>
      </c>
      <c r="AX74" s="13">
        <f t="shared" si="21"/>
        <v>4.3999999999999997E-2</v>
      </c>
    </row>
    <row r="75" spans="1:50" x14ac:dyDescent="0.35">
      <c r="A75" s="1" t="s">
        <v>53</v>
      </c>
      <c r="B75" s="13">
        <f>IF(AND(B23&lt;3,B14&lt;4.5,B25&gt;=2,B16&gt;=0.5),0,IF(AND(B23&lt;3,B14&gt;=1.5,B14&lt;4.5,B25&lt;2,B16&lt;0.75),0,IF(AND(B23&gt;=7,B23&lt;23,B22&lt;4.5,B14&lt;4.5,B26&gt;=1,B21&gt;=3.5,B21&lt;10.5,B27&lt;2,B25&gt;=3,B18&lt;3.5),0.23,IF(AND(B23&lt;3,B14&lt;1.5,B25&lt;2,B16&lt;0.75),0.24,IF(AND(B23&lt;3,B14&lt;4.5,B25&gt;=2,B16&lt;0.5),0.26,IF(AND(B23&lt;7,B14&gt;=18,B16&gt;=0.5),0.29,IF(AND(B23&gt;=7,B23&lt;23,B22&lt;4.5,B26&gt;=1,B18&gt;=3.5),0.29,IF(AND(B23&gt;=7,B23&lt;23,B22&lt;4.5,B14&gt;=4.5,B14&lt;12,B26&gt;=1,B21&lt;1.5,B27&lt;2,B25&gt;=1,B18&lt;3.5,B28&lt;0.5),0.3,IF(AND(B23&gt;=3,B23&lt;7,B14&lt;4.5,B26&lt;4,B21&lt;1.5),0.3,IF(AND(B23&lt;3,B14&lt;4.5,B25&lt;2,B16&gt;=0.75),0.38,IF(AND(B23&gt;=7,B23&lt;28,B22&lt;4.5,B14&lt;19,B26&lt;1),0.39,IF(AND(B23&gt;=7,B23&lt;23,B22&lt;4.5,B14&lt;4.5,B26&gt;=1,B21&gt;=3.5,B21&lt;10.5,B27&lt;2,B25&lt;3,B18&lt;3.5),0.41,IF(AND(B23&gt;=7,B23&lt;23,B22&lt;4.5,B14&gt;=11.5,B14&lt;14,B26&gt;=1,B21&lt;9,B27&gt;=2,B18&lt;3.5),0.44,IF(AND(B23&gt;=3,B23&lt;7,B14&lt;4.5,B26&lt;4,B21&gt;=1.5),0.44,IF(AND(B23&gt;=7,B23&lt;23,B22&lt;4.5,B14&lt;4.5,B26&gt;=1,B21&lt;3.5,B27&lt;2,B18&lt;3.5,B16&lt;4),0.49,IF(AND(B23&gt;=7,B23&lt;23,B22&lt;4.5,B14&gt;=4.5,B14&lt;12,B26&gt;=1,B21&lt;1.5,B27&lt;2,B25&gt;=1,B18&lt;3.5,B28&gt;=0.5),0.49,IF(AND(B23&gt;=7,B23&lt;28,B22&lt;4.5,B14&gt;=19,B26&lt;1),0.55,IF(AND(B23&lt;7,B14&gt;=4.5,B14&lt;18,B16&gt;=0.5),0.55,IF(AND(B23&gt;=28,B23&lt;53,B22&lt;1.5,B26&gt;=8,B25&lt;10,B20&lt;3.5),0.58,IF(AND(B23&gt;=7,B23&lt;23,B22&lt;4.5,B14&lt;4.5,B26&gt;=1,B21&lt;3.5,B27&lt;2,B18&lt;3.5,B16&gt;=4),0.61,IF(AND(B23&gt;=3,B23&lt;7,B14&lt;4.5,B26&gt;=4),0.63,IF(AND(B23&gt;=7,B23&lt;23,B22&lt;4.5,B14&gt;=4.5,B26&gt;=1,B26&lt;6,B21&gt;=1.5,B27&lt;2,B25&gt;=1,B18&lt;3.5),0.66,IF(AND(B23&gt;=7,B23&lt;23,B22&lt;4.5,B14&lt;4.5,B26&gt;=1,B21&gt;=10.5,B27&lt;2,B18&lt;3.5),0.68,IF(AND(B23&gt;=7,B23&lt;23,B22&lt;4.5,B14&gt;=12,B26&gt;=1,B21&lt;1.5,B27&lt;2,B25&gt;=1,B18&lt;3.5),0.7,IF(AND(B23&gt;=7,B23&lt;23,B22&lt;4.5,B14&lt;11.5,B26&gt;=1,B21&lt;9,B27&gt;=2,B18&lt;3.5),0.71,IF(AND(B23&gt;=7,B23&lt;28,B22&gt;=4.5,B14&gt;=2.5),0.72,IF(AND(B23&gt;=28,B23&lt;53,B22&lt;1.5,B25&lt;10,B20&gt;=3.5),0.73,IF(AND(B23&gt;=38,B23&lt;53,B22&gt;=1.5,B21&lt;1.5,B27&gt;=1,B19&lt;6),0.79,IF(AND(B23&lt;7,B14&gt;=4.5,B16&lt;0.5),0.81,IF(AND(B23&gt;=7,B23&lt;23,B22&lt;4.5,B14&gt;=4.5,B26&gt;=6,B21&gt;=1.5,B27&lt;2,B25&gt;=1,B18&lt;3.5),0.85,IF(AND(B23&gt;=23,B23&lt;28,B22&lt;4.5,B26&gt;=1),0.87,IF(AND(B23&gt;=28,B23&lt;33,B22&gt;=1.5),0.89,IF(AND(B23&gt;=28,B23&lt;53,B22&lt;1.5,B26&lt;8,B25&lt;10,B20&lt;3.5),0.9,IF(AND(B23&gt;=7,B23&lt;23,B22&lt;4.5,B14&gt;=4.5,B26&gt;=1,B27&lt;2,B25&lt;1,B18&lt;3.5),0.9,IF(AND(B23&gt;=7,B23&lt;28,B22&gt;=4.5,B14&lt;2.5),0.97,IF(AND(B23&gt;=7,B23&lt;23,B22&lt;4.5,B14&lt;14,B26&gt;=1,B21&gt;=9,B27&gt;=2,B18&lt;3.5),0.99,IF(AND(B23&gt;=33,B23&lt;38,B22&gt;=1.5,B19&gt;=6.3),1,IF(AND(B23&gt;=38,B23&lt;53,B22&gt;=1.5,B21&lt;1.5,B27&lt;1,B19&lt;6),1.02,IF(AND(B23&gt;=53,B17&lt;0.75),1.03,IF(AND(B23&gt;=38,B23&lt;53,B22&gt;=1.5,B21&gt;=1.5,B19&lt;6),1.04,IF(AND(B23&gt;=7,B23&lt;23,B22&lt;4.5,B14&gt;=14,B26&gt;=1,B27&gt;=2,B18&lt;3.5),1.08,IF(AND(B23&gt;=28,B23&lt;53,B22&lt;1.5,B25&gt;=10),1.29,IF(AND(B23&gt;=53,B14&lt;30,B21&gt;=8,B17&gt;=0.75),1.34,IF(AND(B23&gt;=33,B23&lt;38,B22&gt;=1.5,B19&lt;6.3),1.37,IF(AND(B23&gt;=38,B23&lt;53,B22&gt;=1.5,B19&gt;=6),1.57,IF(AND(B23&gt;=53,B14&gt;=30,B21&gt;=8,B17&gt;=0.75),1.57,IF(AND(B23&gt;=53,B21&lt;8,B17&gt;=0.75),1.57,"")))))))))))))))))))))))))))))))))))))))))))))))</f>
        <v>0.73</v>
      </c>
      <c r="C75" s="13">
        <f t="shared" ref="C75:AX75" si="22">IF(AND(C23&lt;3,C14&lt;4.5,C25&gt;=2,C16&gt;=0.5),0,IF(AND(C23&lt;3,C14&gt;=1.5,C14&lt;4.5,C25&lt;2,C16&lt;0.75),0,IF(AND(C23&gt;=7,C23&lt;23,C22&lt;4.5,C14&lt;4.5,C26&gt;=1,C21&gt;=3.5,C21&lt;10.5,C27&lt;2,C25&gt;=3,C18&lt;3.5),0.23,IF(AND(C23&lt;3,C14&lt;1.5,C25&lt;2,C16&lt;0.75),0.24,IF(AND(C23&lt;3,C14&lt;4.5,C25&gt;=2,C16&lt;0.5),0.26,IF(AND(C23&lt;7,C14&gt;=18,C16&gt;=0.5),0.29,IF(AND(C23&gt;=7,C23&lt;23,C22&lt;4.5,C26&gt;=1,C18&gt;=3.5),0.29,IF(AND(C23&gt;=7,C23&lt;23,C22&lt;4.5,C14&gt;=4.5,C14&lt;12,C26&gt;=1,C21&lt;1.5,C27&lt;2,C25&gt;=1,C18&lt;3.5,C28&lt;0.5),0.3,IF(AND(C23&gt;=3,C23&lt;7,C14&lt;4.5,C26&lt;4,C21&lt;1.5),0.3,IF(AND(C23&lt;3,C14&lt;4.5,C25&lt;2,C16&gt;=0.75),0.38,IF(AND(C23&gt;=7,C23&lt;28,C22&lt;4.5,C14&lt;19,C26&lt;1),0.39,IF(AND(C23&gt;=7,C23&lt;23,C22&lt;4.5,C14&lt;4.5,C26&gt;=1,C21&gt;=3.5,C21&lt;10.5,C27&lt;2,C25&lt;3,C18&lt;3.5),0.41,IF(AND(C23&gt;=7,C23&lt;23,C22&lt;4.5,C14&gt;=11.5,C14&lt;14,C26&gt;=1,C21&lt;9,C27&gt;=2,C18&lt;3.5),0.44,IF(AND(C23&gt;=3,C23&lt;7,C14&lt;4.5,C26&lt;4,C21&gt;=1.5),0.44,IF(AND(C23&gt;=7,C23&lt;23,C22&lt;4.5,C14&lt;4.5,C26&gt;=1,C21&lt;3.5,C27&lt;2,C18&lt;3.5,C16&lt;4),0.49,IF(AND(C23&gt;=7,C23&lt;23,C22&lt;4.5,C14&gt;=4.5,C14&lt;12,C26&gt;=1,C21&lt;1.5,C27&lt;2,C25&gt;=1,C18&lt;3.5,C28&gt;=0.5),0.49,IF(AND(C23&gt;=7,C23&lt;28,C22&lt;4.5,C14&gt;=19,C26&lt;1),0.55,IF(AND(C23&lt;7,C14&gt;=4.5,C14&lt;18,C16&gt;=0.5),0.55,IF(AND(C23&gt;=28,C23&lt;53,C22&lt;1.5,C26&gt;=8,C25&lt;10,C20&lt;3.5),0.58,IF(AND(C23&gt;=7,C23&lt;23,C22&lt;4.5,C14&lt;4.5,C26&gt;=1,C21&lt;3.5,C27&lt;2,C18&lt;3.5,C16&gt;=4),0.61,IF(AND(C23&gt;=3,C23&lt;7,C14&lt;4.5,C26&gt;=4),0.63,IF(AND(C23&gt;=7,C23&lt;23,C22&lt;4.5,C14&gt;=4.5,C26&gt;=1,C26&lt;6,C21&gt;=1.5,C27&lt;2,C25&gt;=1,C18&lt;3.5),0.66,IF(AND(C23&gt;=7,C23&lt;23,C22&lt;4.5,C14&lt;4.5,C26&gt;=1,C21&gt;=10.5,C27&lt;2,C18&lt;3.5),0.68,IF(AND(C23&gt;=7,C23&lt;23,C22&lt;4.5,C14&gt;=12,C26&gt;=1,C21&lt;1.5,C27&lt;2,C25&gt;=1,C18&lt;3.5),0.7,IF(AND(C23&gt;=7,C23&lt;23,C22&lt;4.5,C14&lt;11.5,C26&gt;=1,C21&lt;9,C27&gt;=2,C18&lt;3.5),0.71,IF(AND(C23&gt;=7,C23&lt;28,C22&gt;=4.5,C14&gt;=2.5),0.72,IF(AND(C23&gt;=28,C23&lt;53,C22&lt;1.5,C25&lt;10,C20&gt;=3.5),0.73,IF(AND(C23&gt;=38,C23&lt;53,C22&gt;=1.5,C21&lt;1.5,C27&gt;=1,C19&lt;6),0.79,IF(AND(C23&lt;7,C14&gt;=4.5,C16&lt;0.5),0.81,IF(AND(C23&gt;=7,C23&lt;23,C22&lt;4.5,C14&gt;=4.5,C26&gt;=6,C21&gt;=1.5,C27&lt;2,C25&gt;=1,C18&lt;3.5),0.85,IF(AND(C23&gt;=23,C23&lt;28,C22&lt;4.5,C26&gt;=1),0.87,IF(AND(C23&gt;=28,C23&lt;33,C22&gt;=1.5),0.89,IF(AND(C23&gt;=28,C23&lt;53,C22&lt;1.5,C26&lt;8,C25&lt;10,C20&lt;3.5),0.9,IF(AND(C23&gt;=7,C23&lt;23,C22&lt;4.5,C14&gt;=4.5,C26&gt;=1,C27&lt;2,C25&lt;1,C18&lt;3.5),0.9,IF(AND(C23&gt;=7,C23&lt;28,C22&gt;=4.5,C14&lt;2.5),0.97,IF(AND(C23&gt;=7,C23&lt;23,C22&lt;4.5,C14&lt;14,C26&gt;=1,C21&gt;=9,C27&gt;=2,C18&lt;3.5),0.99,IF(AND(C23&gt;=33,C23&lt;38,C22&gt;=1.5,C19&gt;=6.3),1,IF(AND(C23&gt;=38,C23&lt;53,C22&gt;=1.5,C21&lt;1.5,C27&lt;1,C19&lt;6),1.02,IF(AND(C23&gt;=53,C17&lt;0.75),1.03,IF(AND(C23&gt;=38,C23&lt;53,C22&gt;=1.5,C21&gt;=1.5,C19&lt;6),1.04,IF(AND(C23&gt;=7,C23&lt;23,C22&lt;4.5,C14&gt;=14,C26&gt;=1,C27&gt;=2,C18&lt;3.5),1.08,IF(AND(C23&gt;=28,C23&lt;53,C22&lt;1.5,C25&gt;=10),1.29,IF(AND(C23&gt;=53,C14&lt;30,C21&gt;=8,C17&gt;=0.75),1.34,IF(AND(C23&gt;=33,C23&lt;38,C22&gt;=1.5,C19&lt;6.3),1.37,IF(AND(C23&gt;=38,C23&lt;53,C22&gt;=1.5,C19&gt;=6),1.57,IF(AND(C23&gt;=53,C14&gt;=30,C21&gt;=8,C17&gt;=0.75),1.57,IF(AND(C23&gt;=53,C21&lt;8,C17&gt;=0.75),1.57,"")))))))))))))))))))))))))))))))))))))))))))))))</f>
        <v>0.89</v>
      </c>
      <c r="D75" s="13">
        <f t="shared" si="22"/>
        <v>0.24</v>
      </c>
      <c r="E75" s="13">
        <f t="shared" si="22"/>
        <v>0.24</v>
      </c>
      <c r="F75" s="13">
        <f t="shared" si="22"/>
        <v>0.24</v>
      </c>
      <c r="G75" s="13">
        <f t="shared" si="22"/>
        <v>0.24</v>
      </c>
      <c r="H75" s="13">
        <f t="shared" si="22"/>
        <v>0.24</v>
      </c>
      <c r="I75" s="13">
        <f t="shared" si="22"/>
        <v>0.24</v>
      </c>
      <c r="J75" s="13">
        <f t="shared" si="22"/>
        <v>0.24</v>
      </c>
      <c r="K75" s="13">
        <f t="shared" si="22"/>
        <v>0.24</v>
      </c>
      <c r="L75" s="13">
        <f t="shared" si="22"/>
        <v>0.24</v>
      </c>
      <c r="M75" s="13">
        <f t="shared" si="22"/>
        <v>0.24</v>
      </c>
      <c r="N75" s="13">
        <f t="shared" si="22"/>
        <v>0.24</v>
      </c>
      <c r="O75" s="13">
        <f t="shared" si="22"/>
        <v>0.24</v>
      </c>
      <c r="P75" s="13">
        <f t="shared" si="22"/>
        <v>0.24</v>
      </c>
      <c r="Q75" s="13">
        <f t="shared" si="22"/>
        <v>0.24</v>
      </c>
      <c r="R75" s="13">
        <f t="shared" si="22"/>
        <v>0.24</v>
      </c>
      <c r="S75" s="13">
        <f t="shared" si="22"/>
        <v>0.24</v>
      </c>
      <c r="T75" s="13">
        <f t="shared" si="22"/>
        <v>0.24</v>
      </c>
      <c r="U75" s="13">
        <f t="shared" si="22"/>
        <v>0.24</v>
      </c>
      <c r="V75" s="13">
        <f t="shared" si="22"/>
        <v>0.24</v>
      </c>
      <c r="W75" s="13">
        <f t="shared" si="22"/>
        <v>0.24</v>
      </c>
      <c r="X75" s="13">
        <f t="shared" si="22"/>
        <v>0.24</v>
      </c>
      <c r="Y75" s="13">
        <f t="shared" si="22"/>
        <v>0.24</v>
      </c>
      <c r="Z75" s="13">
        <f t="shared" si="22"/>
        <v>0.24</v>
      </c>
      <c r="AA75" s="13">
        <f t="shared" si="22"/>
        <v>0.24</v>
      </c>
      <c r="AB75" s="13">
        <f t="shared" si="22"/>
        <v>0.24</v>
      </c>
      <c r="AC75" s="13">
        <f t="shared" si="22"/>
        <v>0.24</v>
      </c>
      <c r="AD75" s="13">
        <f t="shared" si="22"/>
        <v>0.24</v>
      </c>
      <c r="AE75" s="13">
        <f t="shared" si="22"/>
        <v>0.24</v>
      </c>
      <c r="AF75" s="13">
        <f t="shared" si="22"/>
        <v>0.24</v>
      </c>
      <c r="AG75" s="13">
        <f t="shared" si="22"/>
        <v>0.24</v>
      </c>
      <c r="AH75" s="13">
        <f t="shared" si="22"/>
        <v>0.24</v>
      </c>
      <c r="AI75" s="13">
        <f t="shared" si="22"/>
        <v>0.24</v>
      </c>
      <c r="AJ75" s="13">
        <f t="shared" si="22"/>
        <v>0.24</v>
      </c>
      <c r="AK75" s="13">
        <f t="shared" si="22"/>
        <v>0.24</v>
      </c>
      <c r="AL75" s="13">
        <f t="shared" si="22"/>
        <v>0.24</v>
      </c>
      <c r="AM75" s="13">
        <f t="shared" si="22"/>
        <v>0.24</v>
      </c>
      <c r="AN75" s="13">
        <f t="shared" si="22"/>
        <v>0.24</v>
      </c>
      <c r="AO75" s="13">
        <f t="shared" si="22"/>
        <v>0.24</v>
      </c>
      <c r="AP75" s="13">
        <f t="shared" si="22"/>
        <v>0.24</v>
      </c>
      <c r="AQ75" s="13">
        <f t="shared" si="22"/>
        <v>0.24</v>
      </c>
      <c r="AR75" s="13">
        <f t="shared" si="22"/>
        <v>0.24</v>
      </c>
      <c r="AS75" s="13">
        <f t="shared" si="22"/>
        <v>0.24</v>
      </c>
      <c r="AT75" s="13">
        <f t="shared" si="22"/>
        <v>0.24</v>
      </c>
      <c r="AU75" s="13">
        <f t="shared" si="22"/>
        <v>0.24</v>
      </c>
      <c r="AV75" s="13">
        <f t="shared" si="22"/>
        <v>0.24</v>
      </c>
      <c r="AW75" s="13">
        <f t="shared" si="22"/>
        <v>0.24</v>
      </c>
      <c r="AX75" s="13">
        <f t="shared" si="22"/>
        <v>0.24</v>
      </c>
    </row>
    <row r="76" spans="1:50" x14ac:dyDescent="0.35">
      <c r="A76" s="1" t="s">
        <v>54</v>
      </c>
      <c r="B76" s="13">
        <f>IF(AND(B23&lt;2,B14&lt;0.5),0,IF(AND(B23&lt;13,B14&gt;=8.5,B27&gt;=3,B17&lt;0.25),0.14,IF(AND(B23&lt;2,B14&gt;=0.5,B14&lt;2.5),0.17,IF(AND(B23&gt;=2,B23&lt;6,B26&gt;=2,B26&lt;4,B14&lt;2.5,B22&gt;=0.25),0.18,IF(AND(B23&gt;=13,B23&lt;33,B26&lt;1,B14&gt;=23.5),0.29,IF(AND(B23&lt;13,B26&lt;5,B14&gt;=2.5,B17&gt;=0.25,B17&lt;1.5),0.32,IF(AND(B23&gt;=2,B23&lt;6,B26&lt;4,B14&lt;2.5,B22&lt;0.25,B24&lt;7),0.33,IF(AND(B23&gt;=2,B23&lt;6,B26&lt;2,B14&lt;2.5,B22&gt;=0.25),0.37,IF(AND(B23&gt;=6,B23&lt;13,B14&lt;2.5,B17&lt;0.25,B19&gt;=1),0.38,IF(AND(B23&lt;9,B26&lt;5,B14&gt;=2.5,B17&gt;=1.5),0.39,IF(AND(B23&gt;=2,B23&lt;6,B26&gt;=4,B14&lt;2.5,B18&gt;=0.5),0.4,IF(AND(B23&lt;13,B14&gt;=2.5,B27&lt;3,B17&lt;0.25,B20&lt;0.5,B21&lt;3,B28&gt;=0.5),0.42,IF(AND(B23&gt;=13,B23&lt;33,B26&lt;1,B14&gt;=13,B14&lt;18.5),0.45,IF(AND(B23&gt;=13,B23&lt;28,B26&gt;=1,B26&lt;3,B27&lt;1,B20&gt;=12.5,B25&lt;9),0.46,IF(AND(B23&lt;13,B14&gt;=2.5,B14&lt;8.5,B27&gt;=3,B17&lt;0.25),0.49,IF(AND(B23&gt;=13,B23&lt;33,B26&gt;=1,B27&gt;=1,B20&lt;0.5,B21&lt;1.3,B16&gt;=0.75),0.5,IF(AND(B23&gt;=9,B23&lt;13,B26&lt;5,B14&gt;=2.5,B17&gt;=1.5),0.53,IF(AND(B23&gt;=13,B23&lt;33,B26&gt;=1,B14&lt;20,B27&gt;=1,B16&lt;0.75),0.54,IF(AND(B23&gt;=6,B23&lt;13,B14&lt;2.5,B17&lt;0.25,B19&lt;1),0.57,IF(AND(B23&gt;=2,B23&lt;6,B26&lt;4,B14&lt;2.5,B22&lt;0.25,B24&gt;=7),0.58,IF(AND(B23&gt;=6,B23&lt;13,B26&gt;=2,B14&lt;2.5,B17&gt;=0.25),0.6,IF(AND(B23&gt;=13,B23&lt;33,B26&lt;1,B14&lt;13),0.64,IF(AND(B23&gt;=13,B23&lt;33,B26&lt;1,B14&gt;=18.5,B14&lt;23.5),0.66,IF(AND(B23&lt;13,B14&gt;=2.5,B27&lt;3,B17&lt;0.25,B20&lt;0.5,B21&gt;=3,B28&gt;=0.5),0.68,IF(AND(B23&gt;=28,B23&lt;33,B26&gt;=1,B27&lt;1,B25&lt;9,B28&gt;=7.5),0.68,IF(AND(B23&gt;=13,B23&lt;28,B26&gt;=3,B27&lt;1,B25&lt;9,B22&lt;0.25),0.69,IF(AND(B23&lt;13,B14&gt;=2.5,B27&lt;3,B17&lt;0.25,B20&gt;=0.5,B28&gt;=0.5),0.7,IF(AND(B23&gt;=2,B23&lt;6,B26&gt;=4,B14&lt;2.5,B18&lt;0.5),0.71,IF(AND(B23&gt;=13,B23&lt;28,B26&gt;=1,B26&lt;3,B27&lt;1,B20&lt;12.5,B25&lt;9),0.72,IF(AND(B23&gt;=13,B23&lt;28,B26&gt;=3,B27&lt;1,B25&lt;9,B22&gt;=0.25,B18&gt;=2),0.74,IF(AND(B23&gt;=13,B23&lt;33,B26&gt;=1,B27&gt;=1,B20&lt;0.5,B21&gt;=1.3,B21&lt;13.5,B16&gt;=0.75),0.74,IF(AND(B23&gt;=33,B23&lt;53,B27&gt;=2,B20&gt;=2.5,B19&lt;6),0.77,IF(AND(B23&gt;=13,B23&lt;33,B26&gt;=1,B14&lt;14.5,B27&gt;=1,B20&gt;=0.5,B21&lt;13.5,B16&gt;=0.75),0.78,IF(AND(B23&gt;=33,B23&lt;53,B27&gt;=4,B19&gt;=6),0.79,IF(AND(B23&lt;13,B14&gt;=2.5,B27&lt;3,B17&lt;0.25,B28&lt;0.5,B24&lt;1),0.8,IF(AND(B23&lt;13,B26&gt;=5,B14&gt;=2.5,B17&gt;=0.25),0.82,IF(AND(B23&gt;=6,B23&lt;13,B26&lt;2,B14&lt;2.5,B17&gt;=0.25),0.84,IF(AND(B23&gt;=13,B23&lt;33,B26&gt;=1,B14&gt;=20,B27&gt;=1,B16&lt;0.75),0.89,IF(AND(B23&gt;=13,B23&lt;28,B26&gt;=3,B27&lt;1,B25&lt;9,B22&gt;=0.25,B18&lt;2),0.94,IF(AND(B23&lt;13,B14&gt;=2.5,B27&lt;3,B17&lt;0.25,B28&lt;0.5,B24&gt;=1),0.98,IF(AND(B23&gt;=28,B23&lt;33,B26&gt;=1,B27&lt;1,B25&lt;9,B28&lt;7.5),0.98,IF(AND(B23&gt;=13,B23&lt;33,B26&gt;=1,B27&lt;1,B25&gt;=9),1.02,IF(AND(B23&gt;=33,B23&lt;53,B27&gt;=2,B20&lt;2.5,B19&lt;6),1.03,IF(AND(B23&gt;=33,B23&lt;53,B27&lt;2,B19&lt;6),1.06,IF(AND(B23&gt;=13,B23&lt;33,B26&gt;=1,B14&gt;=14.5,B27&gt;=1,B20&gt;=0.5,B21&lt;13.5,B16&gt;=0.75),1.08,IF(AND(B23&gt;=53,B17&lt;0.75),1.1,IF(AND(B23&gt;=13,B23&lt;33,B26&gt;=1,B27&gt;=1,B21&gt;=13.5,B16&gt;=0.75),1.11,IF(AND(B23&gt;=33,B23&lt;53,B27&lt;4,B19&gt;=18),1.25,IF(AND(B23&gt;=53,B17&gt;=0.75,B21&gt;=8),1.41,IF(AND(B23&gt;=33,B23&lt;53,B27&lt;4,B19&gt;=6,B19&lt;18),1.45,IF(AND(B23&gt;=53,B17&gt;=0.75,B21&lt;8),1.57,"")))))))))))))))))))))))))))))))))))))))))))))))))))</f>
        <v>1.06</v>
      </c>
      <c r="C76" s="13">
        <f t="shared" ref="C76:AX76" si="23">IF(AND(C23&lt;2,C14&lt;0.5),0,IF(AND(C23&lt;13,C14&gt;=8.5,C27&gt;=3,C17&lt;0.25),0.14,IF(AND(C23&lt;2,C14&gt;=0.5,C14&lt;2.5),0.17,IF(AND(C23&gt;=2,C23&lt;6,C26&gt;=2,C26&lt;4,C14&lt;2.5,C22&gt;=0.25),0.18,IF(AND(C23&gt;=13,C23&lt;33,C26&lt;1,C14&gt;=23.5),0.29,IF(AND(C23&lt;13,C26&lt;5,C14&gt;=2.5,C17&gt;=0.25,C17&lt;1.5),0.32,IF(AND(C23&gt;=2,C23&lt;6,C26&lt;4,C14&lt;2.5,C22&lt;0.25,C24&lt;7),0.33,IF(AND(C23&gt;=2,C23&lt;6,C26&lt;2,C14&lt;2.5,C22&gt;=0.25),0.37,IF(AND(C23&gt;=6,C23&lt;13,C14&lt;2.5,C17&lt;0.25,C19&gt;=1),0.38,IF(AND(C23&lt;9,C26&lt;5,C14&gt;=2.5,C17&gt;=1.5),0.39,IF(AND(C23&gt;=2,C23&lt;6,C26&gt;=4,C14&lt;2.5,C18&gt;=0.5),0.4,IF(AND(C23&lt;13,C14&gt;=2.5,C27&lt;3,C17&lt;0.25,C20&lt;0.5,C21&lt;3,C28&gt;=0.5),0.42,IF(AND(C23&gt;=13,C23&lt;33,C26&lt;1,C14&gt;=13,C14&lt;18.5),0.45,IF(AND(C23&gt;=13,C23&lt;28,C26&gt;=1,C26&lt;3,C27&lt;1,C20&gt;=12.5,C25&lt;9),0.46,IF(AND(C23&lt;13,C14&gt;=2.5,C14&lt;8.5,C27&gt;=3,C17&lt;0.25),0.49,IF(AND(C23&gt;=13,C23&lt;33,C26&gt;=1,C27&gt;=1,C20&lt;0.5,C21&lt;1.3,C16&gt;=0.75),0.5,IF(AND(C23&gt;=9,C23&lt;13,C26&lt;5,C14&gt;=2.5,C17&gt;=1.5),0.53,IF(AND(C23&gt;=13,C23&lt;33,C26&gt;=1,C14&lt;20,C27&gt;=1,C16&lt;0.75),0.54,IF(AND(C23&gt;=6,C23&lt;13,C14&lt;2.5,C17&lt;0.25,C19&lt;1),0.57,IF(AND(C23&gt;=2,C23&lt;6,C26&lt;4,C14&lt;2.5,C22&lt;0.25,C24&gt;=7),0.58,IF(AND(C23&gt;=6,C23&lt;13,C26&gt;=2,C14&lt;2.5,C17&gt;=0.25),0.6,IF(AND(C23&gt;=13,C23&lt;33,C26&lt;1,C14&lt;13),0.64,IF(AND(C23&gt;=13,C23&lt;33,C26&lt;1,C14&gt;=18.5,C14&lt;23.5),0.66,IF(AND(C23&lt;13,C14&gt;=2.5,C27&lt;3,C17&lt;0.25,C20&lt;0.5,C21&gt;=3,C28&gt;=0.5),0.68,IF(AND(C23&gt;=28,C23&lt;33,C26&gt;=1,C27&lt;1,C25&lt;9,C28&gt;=7.5),0.68,IF(AND(C23&gt;=13,C23&lt;28,C26&gt;=3,C27&lt;1,C25&lt;9,C22&lt;0.25),0.69,IF(AND(C23&lt;13,C14&gt;=2.5,C27&lt;3,C17&lt;0.25,C20&gt;=0.5,C28&gt;=0.5),0.7,IF(AND(C23&gt;=2,C23&lt;6,C26&gt;=4,C14&lt;2.5,C18&lt;0.5),0.71,IF(AND(C23&gt;=13,C23&lt;28,C26&gt;=1,C26&lt;3,C27&lt;1,C20&lt;12.5,C25&lt;9),0.72,IF(AND(C23&gt;=13,C23&lt;28,C26&gt;=3,C27&lt;1,C25&lt;9,C22&gt;=0.25,C18&gt;=2),0.74,IF(AND(C23&gt;=13,C23&lt;33,C26&gt;=1,C27&gt;=1,C20&lt;0.5,C21&gt;=1.3,C21&lt;13.5,C16&gt;=0.75),0.74,IF(AND(C23&gt;=33,C23&lt;53,C27&gt;=2,C20&gt;=2.5,C19&lt;6),0.77,IF(AND(C23&gt;=13,C23&lt;33,C26&gt;=1,C14&lt;14.5,C27&gt;=1,C20&gt;=0.5,C21&lt;13.5,C16&gt;=0.75),0.78,IF(AND(C23&gt;=33,C23&lt;53,C27&gt;=4,C19&gt;=6),0.79,IF(AND(C23&lt;13,C14&gt;=2.5,C27&lt;3,C17&lt;0.25,C28&lt;0.5,C24&lt;1),0.8,IF(AND(C23&lt;13,C26&gt;=5,C14&gt;=2.5,C17&gt;=0.25),0.82,IF(AND(C23&gt;=6,C23&lt;13,C26&lt;2,C14&lt;2.5,C17&gt;=0.25),0.84,IF(AND(C23&gt;=13,C23&lt;33,C26&gt;=1,C14&gt;=20,C27&gt;=1,C16&lt;0.75),0.89,IF(AND(C23&gt;=13,C23&lt;28,C26&gt;=3,C27&lt;1,C25&lt;9,C22&gt;=0.25,C18&lt;2),0.94,IF(AND(C23&lt;13,C14&gt;=2.5,C27&lt;3,C17&lt;0.25,C28&lt;0.5,C24&gt;=1),0.98,IF(AND(C23&gt;=28,C23&lt;33,C26&gt;=1,C27&lt;1,C25&lt;9,C28&lt;7.5),0.98,IF(AND(C23&gt;=13,C23&lt;33,C26&gt;=1,C27&lt;1,C25&gt;=9),1.02,IF(AND(C23&gt;=33,C23&lt;53,C27&gt;=2,C20&lt;2.5,C19&lt;6),1.03,IF(AND(C23&gt;=33,C23&lt;53,C27&lt;2,C19&lt;6),1.06,IF(AND(C23&gt;=13,C23&lt;33,C26&gt;=1,C14&gt;=14.5,C27&gt;=1,C20&gt;=0.5,C21&lt;13.5,C16&gt;=0.75),1.08,IF(AND(C23&gt;=53,C17&lt;0.75),1.1,IF(AND(C23&gt;=13,C23&lt;33,C26&gt;=1,C27&gt;=1,C21&gt;=13.5,C16&gt;=0.75),1.11,IF(AND(C23&gt;=33,C23&lt;53,C27&lt;4,C19&gt;=18),1.25,IF(AND(C23&gt;=53,C17&gt;=0.75,C21&gt;=8),1.41,IF(AND(C23&gt;=33,C23&lt;53,C27&lt;4,C19&gt;=6,C19&lt;18),1.45,IF(AND(C23&gt;=53,C17&gt;=0.75,C21&lt;8),1.57,"")))))))))))))))))))))))))))))))))))))))))))))))))))</f>
        <v>0.98</v>
      </c>
      <c r="D76" s="13">
        <f t="shared" si="23"/>
        <v>0</v>
      </c>
      <c r="E76" s="13">
        <f t="shared" si="23"/>
        <v>0</v>
      </c>
      <c r="F76" s="13">
        <f t="shared" si="23"/>
        <v>0</v>
      </c>
      <c r="G76" s="13">
        <f t="shared" si="23"/>
        <v>0</v>
      </c>
      <c r="H76" s="13">
        <f t="shared" si="23"/>
        <v>0</v>
      </c>
      <c r="I76" s="13">
        <f t="shared" si="23"/>
        <v>0</v>
      </c>
      <c r="J76" s="13">
        <f t="shared" si="23"/>
        <v>0</v>
      </c>
      <c r="K76" s="13">
        <f t="shared" si="23"/>
        <v>0</v>
      </c>
      <c r="L76" s="13">
        <f t="shared" si="23"/>
        <v>0</v>
      </c>
      <c r="M76" s="13">
        <f t="shared" si="23"/>
        <v>0</v>
      </c>
      <c r="N76" s="13">
        <f t="shared" si="23"/>
        <v>0</v>
      </c>
      <c r="O76" s="13">
        <f t="shared" si="23"/>
        <v>0</v>
      </c>
      <c r="P76" s="13">
        <f t="shared" si="23"/>
        <v>0</v>
      </c>
      <c r="Q76" s="13">
        <f t="shared" si="23"/>
        <v>0</v>
      </c>
      <c r="R76" s="13">
        <f t="shared" si="23"/>
        <v>0</v>
      </c>
      <c r="S76" s="13">
        <f t="shared" si="23"/>
        <v>0</v>
      </c>
      <c r="T76" s="13">
        <f t="shared" si="23"/>
        <v>0</v>
      </c>
      <c r="U76" s="13">
        <f t="shared" si="23"/>
        <v>0</v>
      </c>
      <c r="V76" s="13">
        <f t="shared" si="23"/>
        <v>0</v>
      </c>
      <c r="W76" s="13">
        <f t="shared" si="23"/>
        <v>0</v>
      </c>
      <c r="X76" s="13">
        <f t="shared" si="23"/>
        <v>0</v>
      </c>
      <c r="Y76" s="13">
        <f t="shared" si="23"/>
        <v>0</v>
      </c>
      <c r="Z76" s="13">
        <f t="shared" si="23"/>
        <v>0</v>
      </c>
      <c r="AA76" s="13">
        <f t="shared" si="23"/>
        <v>0</v>
      </c>
      <c r="AB76" s="13">
        <f t="shared" si="23"/>
        <v>0</v>
      </c>
      <c r="AC76" s="13">
        <f t="shared" si="23"/>
        <v>0</v>
      </c>
      <c r="AD76" s="13">
        <f t="shared" si="23"/>
        <v>0</v>
      </c>
      <c r="AE76" s="13">
        <f t="shared" si="23"/>
        <v>0</v>
      </c>
      <c r="AF76" s="13">
        <f t="shared" si="23"/>
        <v>0</v>
      </c>
      <c r="AG76" s="13">
        <f t="shared" si="23"/>
        <v>0</v>
      </c>
      <c r="AH76" s="13">
        <f t="shared" si="23"/>
        <v>0</v>
      </c>
      <c r="AI76" s="13">
        <f t="shared" si="23"/>
        <v>0</v>
      </c>
      <c r="AJ76" s="13">
        <f t="shared" si="23"/>
        <v>0</v>
      </c>
      <c r="AK76" s="13">
        <f t="shared" si="23"/>
        <v>0</v>
      </c>
      <c r="AL76" s="13">
        <f t="shared" si="23"/>
        <v>0</v>
      </c>
      <c r="AM76" s="13">
        <f t="shared" si="23"/>
        <v>0</v>
      </c>
      <c r="AN76" s="13">
        <f t="shared" si="23"/>
        <v>0</v>
      </c>
      <c r="AO76" s="13">
        <f t="shared" si="23"/>
        <v>0</v>
      </c>
      <c r="AP76" s="13">
        <f t="shared" si="23"/>
        <v>0</v>
      </c>
      <c r="AQ76" s="13">
        <f t="shared" si="23"/>
        <v>0</v>
      </c>
      <c r="AR76" s="13">
        <f t="shared" si="23"/>
        <v>0</v>
      </c>
      <c r="AS76" s="13">
        <f t="shared" si="23"/>
        <v>0</v>
      </c>
      <c r="AT76" s="13">
        <f t="shared" si="23"/>
        <v>0</v>
      </c>
      <c r="AU76" s="13">
        <f t="shared" si="23"/>
        <v>0</v>
      </c>
      <c r="AV76" s="13">
        <f t="shared" si="23"/>
        <v>0</v>
      </c>
      <c r="AW76" s="13">
        <f t="shared" si="23"/>
        <v>0</v>
      </c>
      <c r="AX76" s="13">
        <f t="shared" si="23"/>
        <v>0</v>
      </c>
    </row>
    <row r="77" spans="1:50" x14ac:dyDescent="0.35">
      <c r="A77" s="1" t="s">
        <v>55</v>
      </c>
      <c r="B77" s="13">
        <f>IF(AND(B23&gt;=1,B23&lt;4,B14&lt;6.5,B27&lt;9,B21&gt;=1.5),0,IF(AND(B23&lt;1,B14&lt;6.5,B27&lt;9),0.056,IF(AND(B23&gt;=5,B23&lt;10,B14&gt;=6.5,B16&lt;0.5),0.226,IF(AND(B23&gt;=1,B23&lt;4,B14&lt;6.5,B27&lt;9,B21&lt;1.5),0.241,IF(AND(B23&gt;=4,B23&lt;10,B14&lt;6.5,B16&lt;4.5,B25&gt;=4),0.262,IF(AND(B23&gt;=4,B23&lt;10,B14&lt;6.5,B16&gt;=4.5),0.265,IF(AND(B23&gt;=13,B23&lt;23,B26&gt;=1,B22&lt;4.5,B14&gt;=17.5,B19&lt;0.75),0.322,IF(AND(B23&gt;=13,B23&lt;23,B26&gt;=1,B22&lt;4.5,B14&lt;17.5,B19&lt;0.75,B27&gt;=5),0.322,IF(AND(B23&gt;=10,B23&lt;13,B26&gt;=1,B22&lt;4.5,B19&gt;=1.5,B19&lt;2.5),0.359,IF(AND(B23&gt;=10,B23&lt;28,B26&lt;1,B14&gt;=18.5,B16&gt;=9.5),0.387,IF(AND(B23&lt;10,B14&gt;=6.5,B16&gt;=0.5),0.437,IF(AND(B23&gt;=10,B23&lt;28,B26&lt;1,B16&lt;9.5,B27&gt;=1),0.443,IF(AND(B23&gt;=4,B23&lt;10,B14&lt;6.5,B16&lt;4.5,B25&lt;4),0.456,IF(AND(B23&gt;=10,B23&lt;28,B26&lt;1,B14&lt;18.5,B16&gt;=9.5),0.529,IF(AND(B23&gt;=10,B23&lt;28,B26&lt;1,B16&lt;9.5,B27&lt;1),0.603,IF(AND(B23&gt;=13,B23&lt;23,B26&gt;=1,B22&lt;4.5,B16&lt;2.5,B19&gt;=0.75),0.639,IF(AND(B23&gt;=10,B23&lt;13,B26&gt;=1,B22&lt;4.5,B19&lt;1.5),0.656,IF(AND(B23&gt;=13,B23&lt;23,B26&gt;=1,B22&lt;4.5,B14&lt;17.5,B19&lt;0.75,B27&lt;5),0.664,IF(AND(B23&gt;=13,B23&lt;23,B26&gt;=1,B22&lt;4.5,B16&gt;=2.5,B19&gt;=0.75,B24&lt;3),0.682,IF(AND(B23&lt;4,B14&lt;6.5,B27&gt;=9),0.685,IF(AND(B23&gt;=10,B23&lt;13,B26&gt;=1,B22&lt;4.5,B19&gt;=2.5),0.716,IF(AND(B23&lt;5,B14&gt;=6.5,B16&lt;0.5),0.731,IF(AND(B23&gt;=10,B23&lt;28,B26&gt;=1,B22&gt;=6),0.75,IF(AND(B23&gt;=28,B23&lt;53,B26&lt;6,B27&gt;=2,B20&gt;=1.5),0.766,IF(AND(B23&gt;=28,B23&lt;53,B26&lt;6,B27&lt;2,B20&gt;=1.5,B20&lt;2.5),0.862,IF(AND(B23&gt;=13,B23&lt;23,B26&gt;=1,B22&lt;4.5,B16&gt;=2.5,B19&gt;=0.75,B27&lt;4,B24&gt;=3),0.863,IF(AND(B23&gt;=23,B23&lt;28,B26&gt;=1,B22&lt;4.5),0.874,IF(AND(B23&gt;=10,B23&lt;28,B26&gt;=1,B22&gt;=4.5,B22&lt;6),0.959,IF(AND(B23&gt;=28,B23&lt;53,B26&lt;6,B27&lt;2,B20&gt;=2.5),0.964,IF(AND(B23&gt;=28,B23&lt;43,B26&lt;6,B20&lt;1.5),1.01,IF(AND(B23&gt;=28,B23&lt;43,B26&gt;=6),1.04,IF(AND(B23&gt;=13,B23&lt;23,B26&gt;=1,B22&lt;4.5,B16&gt;=2.5,B19&gt;=0.75,B27&gt;=4,B24&gt;=3),1.06,IF(AND(B23&gt;=53,B22&gt;=20,B19&lt;3.5),1.068,IF(AND(B23&gt;=43,B23&lt;53,B26&lt;6,B20&lt;1.5),1.173,IF(AND(B23&gt;=53,B22&lt;20,B19&lt;3.5),1.351,IF(AND(B23&gt;=43,B23&lt;53,B26&gt;=6),1.374,IF(AND(B23&gt;=53,B19&gt;=3.5),1.571,"")))))))))))))))))))))))))))))))))))))</f>
        <v>0.96399999999999997</v>
      </c>
      <c r="C77" s="13">
        <f t="shared" ref="C77:AX77" si="24">IF(AND(C23&gt;=1,C23&lt;4,C14&lt;6.5,C27&lt;9,C21&gt;=1.5),0,IF(AND(C23&lt;1,C14&lt;6.5,C27&lt;9),0.056,IF(AND(C23&gt;=5,C23&lt;10,C14&gt;=6.5,C16&lt;0.5),0.226,IF(AND(C23&gt;=1,C23&lt;4,C14&lt;6.5,C27&lt;9,C21&lt;1.5),0.241,IF(AND(C23&gt;=4,C23&lt;10,C14&lt;6.5,C16&lt;4.5,C25&gt;=4),0.262,IF(AND(C23&gt;=4,C23&lt;10,C14&lt;6.5,C16&gt;=4.5),0.265,IF(AND(C23&gt;=13,C23&lt;23,C26&gt;=1,C22&lt;4.5,C14&gt;=17.5,C19&lt;0.75),0.322,IF(AND(C23&gt;=13,C23&lt;23,C26&gt;=1,C22&lt;4.5,C14&lt;17.5,C19&lt;0.75,C27&gt;=5),0.322,IF(AND(C23&gt;=10,C23&lt;13,C26&gt;=1,C22&lt;4.5,C19&gt;=1.5,C19&lt;2.5),0.359,IF(AND(C23&gt;=10,C23&lt;28,C26&lt;1,C14&gt;=18.5,C16&gt;=9.5),0.387,IF(AND(C23&lt;10,C14&gt;=6.5,C16&gt;=0.5),0.437,IF(AND(C23&gt;=10,C23&lt;28,C26&lt;1,C16&lt;9.5,C27&gt;=1),0.443,IF(AND(C23&gt;=4,C23&lt;10,C14&lt;6.5,C16&lt;4.5,C25&lt;4),0.456,IF(AND(C23&gt;=10,C23&lt;28,C26&lt;1,C14&lt;18.5,C16&gt;=9.5),0.529,IF(AND(C23&gt;=10,C23&lt;28,C26&lt;1,C16&lt;9.5,C27&lt;1),0.603,IF(AND(C23&gt;=13,C23&lt;23,C26&gt;=1,C22&lt;4.5,C16&lt;2.5,C19&gt;=0.75),0.639,IF(AND(C23&gt;=10,C23&lt;13,C26&gt;=1,C22&lt;4.5,C19&lt;1.5),0.656,IF(AND(C23&gt;=13,C23&lt;23,C26&gt;=1,C22&lt;4.5,C14&lt;17.5,C19&lt;0.75,C27&lt;5),0.664,IF(AND(C23&gt;=13,C23&lt;23,C26&gt;=1,C22&lt;4.5,C16&gt;=2.5,C19&gt;=0.75,C24&lt;3),0.682,IF(AND(C23&lt;4,C14&lt;6.5,C27&gt;=9),0.685,IF(AND(C23&gt;=10,C23&lt;13,C26&gt;=1,C22&lt;4.5,C19&gt;=2.5),0.716,IF(AND(C23&lt;5,C14&gt;=6.5,C16&lt;0.5),0.731,IF(AND(C23&gt;=10,C23&lt;28,C26&gt;=1,C22&gt;=6),0.75,IF(AND(C23&gt;=28,C23&lt;53,C26&lt;6,C27&gt;=2,C20&gt;=1.5),0.766,IF(AND(C23&gt;=28,C23&lt;53,C26&lt;6,C27&lt;2,C20&gt;=1.5,C20&lt;2.5),0.862,IF(AND(C23&gt;=13,C23&lt;23,C26&gt;=1,C22&lt;4.5,C16&gt;=2.5,C19&gt;=0.75,C27&lt;4,C24&gt;=3),0.863,IF(AND(C23&gt;=23,C23&lt;28,C26&gt;=1,C22&lt;4.5),0.874,IF(AND(C23&gt;=10,C23&lt;28,C26&gt;=1,C22&gt;=4.5,C22&lt;6),0.959,IF(AND(C23&gt;=28,C23&lt;53,C26&lt;6,C27&lt;2,C20&gt;=2.5),0.964,IF(AND(C23&gt;=28,C23&lt;43,C26&lt;6,C20&lt;1.5),1.01,IF(AND(C23&gt;=28,C23&lt;43,C26&gt;=6),1.04,IF(AND(C23&gt;=13,C23&lt;23,C26&gt;=1,C22&lt;4.5,C16&gt;=2.5,C19&gt;=0.75,C27&gt;=4,C24&gt;=3),1.06,IF(AND(C23&gt;=53,C22&gt;=20,C19&lt;3.5),1.068,IF(AND(C23&gt;=43,C23&lt;53,C26&lt;6,C20&lt;1.5),1.173,IF(AND(C23&gt;=53,C22&lt;20,C19&lt;3.5),1.351,IF(AND(C23&gt;=43,C23&lt;53,C26&gt;=6),1.374,IF(AND(C23&gt;=53,C19&gt;=3.5),1.571,"")))))))))))))))))))))))))))))))))))))</f>
        <v>0.96399999999999997</v>
      </c>
      <c r="D77" s="13">
        <f t="shared" si="24"/>
        <v>5.6000000000000001E-2</v>
      </c>
      <c r="E77" s="13">
        <f t="shared" si="24"/>
        <v>5.6000000000000001E-2</v>
      </c>
      <c r="F77" s="13">
        <f t="shared" si="24"/>
        <v>5.6000000000000001E-2</v>
      </c>
      <c r="G77" s="13">
        <f t="shared" si="24"/>
        <v>5.6000000000000001E-2</v>
      </c>
      <c r="H77" s="13">
        <f t="shared" si="24"/>
        <v>5.6000000000000001E-2</v>
      </c>
      <c r="I77" s="13">
        <f t="shared" si="24"/>
        <v>5.6000000000000001E-2</v>
      </c>
      <c r="J77" s="13">
        <f t="shared" si="24"/>
        <v>5.6000000000000001E-2</v>
      </c>
      <c r="K77" s="13">
        <f t="shared" si="24"/>
        <v>5.6000000000000001E-2</v>
      </c>
      <c r="L77" s="13">
        <f t="shared" si="24"/>
        <v>5.6000000000000001E-2</v>
      </c>
      <c r="M77" s="13">
        <f t="shared" si="24"/>
        <v>5.6000000000000001E-2</v>
      </c>
      <c r="N77" s="13">
        <f t="shared" si="24"/>
        <v>5.6000000000000001E-2</v>
      </c>
      <c r="O77" s="13">
        <f t="shared" si="24"/>
        <v>5.6000000000000001E-2</v>
      </c>
      <c r="P77" s="13">
        <f t="shared" si="24"/>
        <v>5.6000000000000001E-2</v>
      </c>
      <c r="Q77" s="13">
        <f t="shared" si="24"/>
        <v>5.6000000000000001E-2</v>
      </c>
      <c r="R77" s="13">
        <f t="shared" si="24"/>
        <v>5.6000000000000001E-2</v>
      </c>
      <c r="S77" s="13">
        <f t="shared" si="24"/>
        <v>5.6000000000000001E-2</v>
      </c>
      <c r="T77" s="13">
        <f t="shared" si="24"/>
        <v>5.6000000000000001E-2</v>
      </c>
      <c r="U77" s="13">
        <f t="shared" si="24"/>
        <v>5.6000000000000001E-2</v>
      </c>
      <c r="V77" s="13">
        <f t="shared" si="24"/>
        <v>5.6000000000000001E-2</v>
      </c>
      <c r="W77" s="13">
        <f t="shared" si="24"/>
        <v>5.6000000000000001E-2</v>
      </c>
      <c r="X77" s="13">
        <f t="shared" si="24"/>
        <v>5.6000000000000001E-2</v>
      </c>
      <c r="Y77" s="13">
        <f t="shared" si="24"/>
        <v>5.6000000000000001E-2</v>
      </c>
      <c r="Z77" s="13">
        <f t="shared" si="24"/>
        <v>5.6000000000000001E-2</v>
      </c>
      <c r="AA77" s="13">
        <f t="shared" si="24"/>
        <v>5.6000000000000001E-2</v>
      </c>
      <c r="AB77" s="13">
        <f t="shared" si="24"/>
        <v>5.6000000000000001E-2</v>
      </c>
      <c r="AC77" s="13">
        <f t="shared" si="24"/>
        <v>5.6000000000000001E-2</v>
      </c>
      <c r="AD77" s="13">
        <f t="shared" si="24"/>
        <v>5.6000000000000001E-2</v>
      </c>
      <c r="AE77" s="13">
        <f t="shared" si="24"/>
        <v>5.6000000000000001E-2</v>
      </c>
      <c r="AF77" s="13">
        <f t="shared" si="24"/>
        <v>5.6000000000000001E-2</v>
      </c>
      <c r="AG77" s="13">
        <f t="shared" si="24"/>
        <v>5.6000000000000001E-2</v>
      </c>
      <c r="AH77" s="13">
        <f t="shared" si="24"/>
        <v>5.6000000000000001E-2</v>
      </c>
      <c r="AI77" s="13">
        <f t="shared" si="24"/>
        <v>5.6000000000000001E-2</v>
      </c>
      <c r="AJ77" s="13">
        <f t="shared" si="24"/>
        <v>5.6000000000000001E-2</v>
      </c>
      <c r="AK77" s="13">
        <f t="shared" si="24"/>
        <v>5.6000000000000001E-2</v>
      </c>
      <c r="AL77" s="13">
        <f t="shared" si="24"/>
        <v>5.6000000000000001E-2</v>
      </c>
      <c r="AM77" s="13">
        <f t="shared" si="24"/>
        <v>5.6000000000000001E-2</v>
      </c>
      <c r="AN77" s="13">
        <f t="shared" si="24"/>
        <v>5.6000000000000001E-2</v>
      </c>
      <c r="AO77" s="13">
        <f t="shared" si="24"/>
        <v>5.6000000000000001E-2</v>
      </c>
      <c r="AP77" s="13">
        <f t="shared" si="24"/>
        <v>5.6000000000000001E-2</v>
      </c>
      <c r="AQ77" s="13">
        <f t="shared" si="24"/>
        <v>5.6000000000000001E-2</v>
      </c>
      <c r="AR77" s="13">
        <f t="shared" si="24"/>
        <v>5.6000000000000001E-2</v>
      </c>
      <c r="AS77" s="13">
        <f t="shared" si="24"/>
        <v>5.6000000000000001E-2</v>
      </c>
      <c r="AT77" s="13">
        <f t="shared" si="24"/>
        <v>5.6000000000000001E-2</v>
      </c>
      <c r="AU77" s="13">
        <f t="shared" si="24"/>
        <v>5.6000000000000001E-2</v>
      </c>
      <c r="AV77" s="13">
        <f t="shared" si="24"/>
        <v>5.6000000000000001E-2</v>
      </c>
      <c r="AW77" s="13">
        <f t="shared" si="24"/>
        <v>5.6000000000000001E-2</v>
      </c>
      <c r="AX77" s="13">
        <f t="shared" si="24"/>
        <v>5.6000000000000001E-2</v>
      </c>
    </row>
    <row r="78" spans="1:50" x14ac:dyDescent="0.35">
      <c r="A78" s="1" t="s">
        <v>56</v>
      </c>
      <c r="B78" s="13">
        <f>IF(AND(B23&gt;=2,B23&lt;10,B17&gt;=0.5,B14&lt;6.5,B24&lt;3),0,IF(AND(B23&lt;2,B14&lt;6.5),0.16,IF(AND(B23&lt;10,B16&gt;=7,B14&gt;=6.5),0.24,IF(AND(B23&gt;=10,B23&lt;28,B17&lt;1,B16&lt;0.5,B22&lt;1.5,B25&lt;3),0.25,IF(AND(B23&gt;=2,B23&lt;10,B17&lt;0.5,B14&lt;6.5,B19&gt;=0.25,B24&lt;3),0.32,IF(AND(B23&gt;=10,B23&lt;28,B16&lt;0.75,B22&gt;=1.5,B21&gt;=1.5),0.32,IF(AND(B23&lt;10,B16&lt;7,B14&gt;=6.5,B27&gt;=2),0.34,IF(AND(B23&gt;=10,B23&lt;28,B17&gt;=0.25,B16&gt;=0.5,B22&lt;1.5,B14&lt;11.5,B28&lt;0.75),0.34,IF(AND(B23&gt;=2,B23&lt;10,B16&lt;2.5,B14&lt;6.5,B19&lt;0.25,B24&gt;=3),0.36,IF(AND(B23&gt;=2,B23&lt;10,B17&lt;0.25,B14&lt;6.5,B28&lt;0.5,B19&gt;=0.25,B24&gt;=3),0.36,IF(AND(B23&gt;=45,B23&lt;53,B17&lt;4,B27&gt;=2,B20&gt;=1.5),0.46,IF(AND(B23&gt;=28,B23&lt;33,B17&lt;4,B22&gt;=8.5,B27&lt;2),0.46,IF(AND(B23&gt;=10,B23&lt;28,B17&gt;=0.25,B16&gt;=0.5,B16&lt;9.5,B22&lt;1.5,B14&gt;=11.5,B28&lt;0.75),0.47,IF(AND(B23&gt;=10,B23&lt;28,B17&lt;1,B16&lt;0.5,B22&lt;1.5,B25&gt;=3),0.48,IF(AND(B23&gt;=2,B23&lt;10,B16&gt;=2.5,B14&lt;6.5,B19&lt;0.25,B24&gt;=3),0.52,IF(AND(B23&gt;=10,B23&lt;28,B17&gt;=0.25,B16&gt;=0.5,B22&lt;1.5,B14&gt;=3,B28&gt;=0.75,B26&lt;1),0.52,IF(AND(B23&gt;=10,B23&lt;28,B17&gt;=0.25,B16&gt;=11.5,B22&lt;1.5,B14&gt;=11.5,B28&lt;0.75),0.53,IF(AND(B23&gt;=2,B23&lt;10,B17&lt;0.5,B14&lt;6.5,B19&lt;0.25,B24&lt;3),0.55,IF(AND(B23&gt;=10,B23&lt;28,B17&gt;=1,B16&lt;0.5,B22&lt;1.5,B28&gt;=0.5),0.57,IF(AND(B23&gt;=10,B23&lt;28,B17&gt;=0.25,B16&gt;=0.5,B22&lt;1.5,B14&lt;3,B28&gt;=0.75),0.6,IF(AND(B23&gt;=10,B23&lt;28,B17&lt;0.25,B16&gt;=0.5,B22&lt;1.5,B28&gt;=1.5,B26&lt;7),0.62,IF(AND(B23&gt;=10,B23&lt;28,B17&lt;0.25,B16&gt;=0.5,B22&lt;1.5,B28&lt;1.5,B25&lt;2),0.64,IF(AND(B23&gt;=2,B23&lt;10,B17&lt;0.25,B14&lt;6.5,B28&gt;=0.5,B19&gt;=0.25,B24&gt;=3),0.66,IF(AND(B23&gt;=10,B23&lt;28,B16&lt;0.75,B22&gt;=1.5,B21&lt;1.5),0.69,IF(AND(B23&gt;=28,B23&lt;33,B17&lt;4,B22&lt;8.5,B27&lt;2,B21&gt;=10.5),0.69,IF(AND(B23&gt;=2,B23&lt;10,B17&gt;=0.25,B14&lt;6.5,B19&gt;=0.25,B24&gt;=3),0.69,IF(AND(B23&gt;=10,B23&lt;28,B17&gt;=0.25,B16&gt;=9.5,B16&lt;11.5,B22&lt;1.5,B14&gt;=11.5,B28&lt;0.75),0.72,IF(AND(B23&gt;=10,B23&lt;28,B17&lt;0.25,B16&gt;=0.5,B22&lt;1.5,B28&lt;1.5,B25&gt;=4),0.73,IF(AND(B23&lt;10,B16&lt;7,B14&gt;=6.5,B27&lt;2,B18&lt;0.25),0.75,IF(AND(B23&gt;=28,B23&lt;45,B17&lt;4,B27&gt;=2,B20&gt;=1.5),0.75,IF(AND(B23&gt;=10,B23&lt;28,B16&gt;=0.75,B22&gt;=1.5,B20&lt;0.5),0.78,IF(AND(B23&gt;=10,B23&lt;28,B17&gt;=0.25,B16&gt;=0.5,B22&lt;1.5,B14&gt;=3,B28&gt;=0.75,B26&gt;=1),0.79,IF(AND(B23&gt;=10,B23&lt;28,B17&lt;0.25,B16&gt;=0.5,B22&lt;1.5,B28&gt;=1.5,B26&gt;=7),0.84,IF(AND(B23&gt;=33,B23&lt;53,B17&lt;4,B14&lt;0.5,B27&lt;2),0.84,IF(AND(B23&gt;=28,B23&lt;33,B17&lt;4,B22&lt;8.5,B27&gt;=1,B27&lt;2,B21&lt;10.5),0.86,IF(AND(B23&gt;=10,B23&lt;28,B17&gt;=1,B16&lt;0.5,B22&lt;1.5,B28&lt;0.5),0.89,IF(AND(B23&gt;=10,B23&lt;28,B17&lt;0.25,B16&gt;=0.5,B22&lt;1.5,B28&lt;1.5,B25&gt;=2,B25&lt;4),0.9,IF(AND(B23&gt;=28,B23&lt;53,B17&lt;4,B27&gt;=2,B20&lt;1.5),0.94,IF(AND(B23&gt;=10,B23&lt;28,B16&gt;=0.75,B22&gt;=1.5,B20&gt;=0.5),0.95,IF(AND(B23&lt;10,B16&lt;7,B14&gt;=6.5,B27&lt;2,B18&gt;=0.25),0.96,IF(AND(B23&gt;=28,B23&lt;33,B17&lt;4,B22&lt;8.5,B27&lt;1,B21&lt;10.5),1.02,IF(AND(B23&gt;=28,B23&lt;53,B17&gt;=4,B27&lt;2),1.05,IF(AND(B23&gt;=33,B23&lt;53,B17&lt;4,B14&gt;=0.5,B27&lt;2),1.08,IF(AND(B23&gt;=28,B23&lt;53,B17&gt;=4,B27&gt;=2),1.18,IF(AND(B23&gt;=53,B19&lt;3.5),1.3,IF(AND(B23&gt;=53,B19&gt;=3.5),1.57,""))))))))))))))))))))))))))))))))))))))))))))))</f>
        <v>0.84</v>
      </c>
      <c r="C78" s="13">
        <f t="shared" ref="C78:AX78" si="25">IF(AND(C23&gt;=2,C23&lt;10,C17&gt;=0.5,C14&lt;6.5,C24&lt;3),0,IF(AND(C23&lt;2,C14&lt;6.5),0.16,IF(AND(C23&lt;10,C16&gt;=7,C14&gt;=6.5),0.24,IF(AND(C23&gt;=10,C23&lt;28,C17&lt;1,C16&lt;0.5,C22&lt;1.5,C25&lt;3),0.25,IF(AND(C23&gt;=2,C23&lt;10,C17&lt;0.5,C14&lt;6.5,C19&gt;=0.25,C24&lt;3),0.32,IF(AND(C23&gt;=10,C23&lt;28,C16&lt;0.75,C22&gt;=1.5,C21&gt;=1.5),0.32,IF(AND(C23&lt;10,C16&lt;7,C14&gt;=6.5,C27&gt;=2),0.34,IF(AND(C23&gt;=10,C23&lt;28,C17&gt;=0.25,C16&gt;=0.5,C22&lt;1.5,C14&lt;11.5,C28&lt;0.75),0.34,IF(AND(C23&gt;=2,C23&lt;10,C16&lt;2.5,C14&lt;6.5,C19&lt;0.25,C24&gt;=3),0.36,IF(AND(C23&gt;=2,C23&lt;10,C17&lt;0.25,C14&lt;6.5,C28&lt;0.5,C19&gt;=0.25,C24&gt;=3),0.36,IF(AND(C23&gt;=45,C23&lt;53,C17&lt;4,C27&gt;=2,C20&gt;=1.5),0.46,IF(AND(C23&gt;=28,C23&lt;33,C17&lt;4,C22&gt;=8.5,C27&lt;2),0.46,IF(AND(C23&gt;=10,C23&lt;28,C17&gt;=0.25,C16&gt;=0.5,C16&lt;9.5,C22&lt;1.5,C14&gt;=11.5,C28&lt;0.75),0.47,IF(AND(C23&gt;=10,C23&lt;28,C17&lt;1,C16&lt;0.5,C22&lt;1.5,C25&gt;=3),0.48,IF(AND(C23&gt;=2,C23&lt;10,C16&gt;=2.5,C14&lt;6.5,C19&lt;0.25,C24&gt;=3),0.52,IF(AND(C23&gt;=10,C23&lt;28,C17&gt;=0.25,C16&gt;=0.5,C22&lt;1.5,C14&gt;=3,C28&gt;=0.75,C26&lt;1),0.52,IF(AND(C23&gt;=10,C23&lt;28,C17&gt;=0.25,C16&gt;=11.5,C22&lt;1.5,C14&gt;=11.5,C28&lt;0.75),0.53,IF(AND(C23&gt;=2,C23&lt;10,C17&lt;0.5,C14&lt;6.5,C19&lt;0.25,C24&lt;3),0.55,IF(AND(C23&gt;=10,C23&lt;28,C17&gt;=1,C16&lt;0.5,C22&lt;1.5,C28&gt;=0.5),0.57,IF(AND(C23&gt;=10,C23&lt;28,C17&gt;=0.25,C16&gt;=0.5,C22&lt;1.5,C14&lt;3,C28&gt;=0.75),0.6,IF(AND(C23&gt;=10,C23&lt;28,C17&lt;0.25,C16&gt;=0.5,C22&lt;1.5,C28&gt;=1.5,C26&lt;7),0.62,IF(AND(C23&gt;=10,C23&lt;28,C17&lt;0.25,C16&gt;=0.5,C22&lt;1.5,C28&lt;1.5,C25&lt;2),0.64,IF(AND(C23&gt;=2,C23&lt;10,C17&lt;0.25,C14&lt;6.5,C28&gt;=0.5,C19&gt;=0.25,C24&gt;=3),0.66,IF(AND(C23&gt;=10,C23&lt;28,C16&lt;0.75,C22&gt;=1.5,C21&lt;1.5),0.69,IF(AND(C23&gt;=28,C23&lt;33,C17&lt;4,C22&lt;8.5,C27&lt;2,C21&gt;=10.5),0.69,IF(AND(C23&gt;=2,C23&lt;10,C17&gt;=0.25,C14&lt;6.5,C19&gt;=0.25,C24&gt;=3),0.69,IF(AND(C23&gt;=10,C23&lt;28,C17&gt;=0.25,C16&gt;=9.5,C16&lt;11.5,C22&lt;1.5,C14&gt;=11.5,C28&lt;0.75),0.72,IF(AND(C23&gt;=10,C23&lt;28,C17&lt;0.25,C16&gt;=0.5,C22&lt;1.5,C28&lt;1.5,C25&gt;=4),0.73,IF(AND(C23&lt;10,C16&lt;7,C14&gt;=6.5,C27&lt;2,C18&lt;0.25),0.75,IF(AND(C23&gt;=28,C23&lt;45,C17&lt;4,C27&gt;=2,C20&gt;=1.5),0.75,IF(AND(C23&gt;=10,C23&lt;28,C16&gt;=0.75,C22&gt;=1.5,C20&lt;0.5),0.78,IF(AND(C23&gt;=10,C23&lt;28,C17&gt;=0.25,C16&gt;=0.5,C22&lt;1.5,C14&gt;=3,C28&gt;=0.75,C26&gt;=1),0.79,IF(AND(C23&gt;=10,C23&lt;28,C17&lt;0.25,C16&gt;=0.5,C22&lt;1.5,C28&gt;=1.5,C26&gt;=7),0.84,IF(AND(C23&gt;=33,C23&lt;53,C17&lt;4,C14&lt;0.5,C27&lt;2),0.84,IF(AND(C23&gt;=28,C23&lt;33,C17&lt;4,C22&lt;8.5,C27&gt;=1,C27&lt;2,C21&lt;10.5),0.86,IF(AND(C23&gt;=10,C23&lt;28,C17&gt;=1,C16&lt;0.5,C22&lt;1.5,C28&lt;0.5),0.89,IF(AND(C23&gt;=10,C23&lt;28,C17&lt;0.25,C16&gt;=0.5,C22&lt;1.5,C28&lt;1.5,C25&gt;=2,C25&lt;4),0.9,IF(AND(C23&gt;=28,C23&lt;53,C17&lt;4,C27&gt;=2,C20&lt;1.5),0.94,IF(AND(C23&gt;=10,C23&lt;28,C16&gt;=0.75,C22&gt;=1.5,C20&gt;=0.5),0.95,IF(AND(C23&lt;10,C16&lt;7,C14&gt;=6.5,C27&lt;2,C18&gt;=0.25),0.96,IF(AND(C23&gt;=28,C23&lt;33,C17&lt;4,C22&lt;8.5,C27&lt;1,C21&lt;10.5),1.02,IF(AND(C23&gt;=28,C23&lt;53,C17&gt;=4,C27&lt;2),1.05,IF(AND(C23&gt;=33,C23&lt;53,C17&lt;4,C14&gt;=0.5,C27&lt;2),1.08,IF(AND(C23&gt;=28,C23&lt;53,C17&gt;=4,C27&gt;=2),1.18,IF(AND(C23&gt;=53,C19&lt;3.5),1.3,IF(AND(C23&gt;=53,C19&gt;=3.5),1.57,""))))))))))))))))))))))))))))))))))))))))))))))</f>
        <v>1.02</v>
      </c>
      <c r="D78" s="13">
        <f t="shared" si="25"/>
        <v>0.16</v>
      </c>
      <c r="E78" s="13">
        <f t="shared" si="25"/>
        <v>0.16</v>
      </c>
      <c r="F78" s="13">
        <f t="shared" si="25"/>
        <v>0.16</v>
      </c>
      <c r="G78" s="13">
        <f t="shared" si="25"/>
        <v>0.16</v>
      </c>
      <c r="H78" s="13">
        <f t="shared" si="25"/>
        <v>0.16</v>
      </c>
      <c r="I78" s="13">
        <f t="shared" si="25"/>
        <v>0.16</v>
      </c>
      <c r="J78" s="13">
        <f t="shared" si="25"/>
        <v>0.16</v>
      </c>
      <c r="K78" s="13">
        <f t="shared" si="25"/>
        <v>0.16</v>
      </c>
      <c r="L78" s="13">
        <f t="shared" si="25"/>
        <v>0.16</v>
      </c>
      <c r="M78" s="13">
        <f t="shared" si="25"/>
        <v>0.16</v>
      </c>
      <c r="N78" s="13">
        <f t="shared" si="25"/>
        <v>0.16</v>
      </c>
      <c r="O78" s="13">
        <f t="shared" si="25"/>
        <v>0.16</v>
      </c>
      <c r="P78" s="13">
        <f t="shared" si="25"/>
        <v>0.16</v>
      </c>
      <c r="Q78" s="13">
        <f t="shared" si="25"/>
        <v>0.16</v>
      </c>
      <c r="R78" s="13">
        <f t="shared" si="25"/>
        <v>0.16</v>
      </c>
      <c r="S78" s="13">
        <f t="shared" si="25"/>
        <v>0.16</v>
      </c>
      <c r="T78" s="13">
        <f t="shared" si="25"/>
        <v>0.16</v>
      </c>
      <c r="U78" s="13">
        <f t="shared" si="25"/>
        <v>0.16</v>
      </c>
      <c r="V78" s="13">
        <f t="shared" si="25"/>
        <v>0.16</v>
      </c>
      <c r="W78" s="13">
        <f t="shared" si="25"/>
        <v>0.16</v>
      </c>
      <c r="X78" s="13">
        <f t="shared" si="25"/>
        <v>0.16</v>
      </c>
      <c r="Y78" s="13">
        <f t="shared" si="25"/>
        <v>0.16</v>
      </c>
      <c r="Z78" s="13">
        <f t="shared" si="25"/>
        <v>0.16</v>
      </c>
      <c r="AA78" s="13">
        <f t="shared" si="25"/>
        <v>0.16</v>
      </c>
      <c r="AB78" s="13">
        <f t="shared" si="25"/>
        <v>0.16</v>
      </c>
      <c r="AC78" s="13">
        <f t="shared" si="25"/>
        <v>0.16</v>
      </c>
      <c r="AD78" s="13">
        <f t="shared" si="25"/>
        <v>0.16</v>
      </c>
      <c r="AE78" s="13">
        <f t="shared" si="25"/>
        <v>0.16</v>
      </c>
      <c r="AF78" s="13">
        <f t="shared" si="25"/>
        <v>0.16</v>
      </c>
      <c r="AG78" s="13">
        <f t="shared" si="25"/>
        <v>0.16</v>
      </c>
      <c r="AH78" s="13">
        <f t="shared" si="25"/>
        <v>0.16</v>
      </c>
      <c r="AI78" s="13">
        <f t="shared" si="25"/>
        <v>0.16</v>
      </c>
      <c r="AJ78" s="13">
        <f t="shared" si="25"/>
        <v>0.16</v>
      </c>
      <c r="AK78" s="13">
        <f t="shared" si="25"/>
        <v>0.16</v>
      </c>
      <c r="AL78" s="13">
        <f t="shared" si="25"/>
        <v>0.16</v>
      </c>
      <c r="AM78" s="13">
        <f t="shared" si="25"/>
        <v>0.16</v>
      </c>
      <c r="AN78" s="13">
        <f t="shared" si="25"/>
        <v>0.16</v>
      </c>
      <c r="AO78" s="13">
        <f t="shared" si="25"/>
        <v>0.16</v>
      </c>
      <c r="AP78" s="13">
        <f t="shared" si="25"/>
        <v>0.16</v>
      </c>
      <c r="AQ78" s="13">
        <f t="shared" si="25"/>
        <v>0.16</v>
      </c>
      <c r="AR78" s="13">
        <f t="shared" si="25"/>
        <v>0.16</v>
      </c>
      <c r="AS78" s="13">
        <f t="shared" si="25"/>
        <v>0.16</v>
      </c>
      <c r="AT78" s="13">
        <f t="shared" si="25"/>
        <v>0.16</v>
      </c>
      <c r="AU78" s="13">
        <f t="shared" si="25"/>
        <v>0.16</v>
      </c>
      <c r="AV78" s="13">
        <f t="shared" si="25"/>
        <v>0.16</v>
      </c>
      <c r="AW78" s="13">
        <f t="shared" si="25"/>
        <v>0.16</v>
      </c>
      <c r="AX78" s="13">
        <f t="shared" si="25"/>
        <v>0.16</v>
      </c>
    </row>
    <row r="79" spans="1:50" x14ac:dyDescent="0.35">
      <c r="A79" s="1" t="s">
        <v>57</v>
      </c>
      <c r="B79" s="13">
        <f>IF(AND(B23&lt;4,B14&lt;1.5,B26&lt;4,B16&gt;=0.75,B20&lt;0.75),0.044,IF(AND(B23&gt;=1,B23&lt;6,B14&gt;=1.5,B14&lt;6.5,B26&gt;=1,B21&gt;=0.75,B21&lt;4.5,B19&lt;2.5,B27&lt;9,B22&lt;3.5,B25&lt;7),0.184,IF(AND(B23&gt;=1,B23&lt;13,B14&gt;=1.5,B26&lt;1,B17&lt;0.75),0.258,IF(AND(B23&lt;4,B14&lt;1.5,B16&lt;0.75,B20&lt;0.75),0.263,IF(AND(B23&lt;4,B14&lt;1.5,B26&gt;=4,B16&gt;=0.75,B20&lt;0.75),0.268,IF(AND(B23&lt;1,B14&gt;=25),0.274,IF(AND(B23&gt;=4,B23&lt;13,B14&lt;1.5,B20&lt;0.75),0.347,IF(AND(B23&gt;=8,B23&lt;13,B14&gt;=6.5,B26&gt;=2,B26&lt;3,B19&lt;2.5,B22&lt;3.5),0.367,IF(AND(B23&gt;=1,B23&lt;6,B14&gt;=1.5,B14&lt;6.5,B26&gt;=1,B21&lt;0.75,B19&lt;2.5,B27&lt;9,B22&lt;3.5,B25&lt;7),0.406,IF(AND(B23&gt;=6,B23&lt;13,B14&gt;=1.5,B14&lt;6.5,B26&gt;=1,B21&lt;4.5,B19&lt;2.5,B27&lt;9,B22&lt;3.5,B25&lt;7),0.412,IF(AND(B23&gt;=13,B23&lt;28,B26&lt;1,B16&lt;9.5),0.418,IF(AND(B23&gt;=13,B23&lt;28,B14&gt;=22.5,B26&lt;1,B16&gt;=9.5),0.428,IF(AND(B23&lt;13,B14&lt;1.5,B20&gt;=0.75,B24&lt;3),0.43,IF(AND(B23&gt;=13,B23&lt;28,B26&gt;=1,B26&lt;8,B16&lt;2.5,B17&lt;0.75,B18&gt;=0.5),0.452,IF(AND(B23&gt;=28,B23&lt;53,B14&lt;0.75,B21&lt;1.5,B27&gt;=1,B20&gt;=1.5),0.464,IF(AND(B23&gt;=1,B23&lt;13,B14&gt;=1.5,B26&lt;1,B17&gt;=0.75),0.503,IF(AND(B23&gt;=8,B23&lt;13,B14&gt;=6.5,B26&gt;=1,B26&lt;2,B19&lt;2.5,B22&lt;3.5),0.524,IF(AND(B23&gt;=13,B23&lt;28,B26&gt;=1,B26&lt;8,B19&gt;=0.5,B16&lt;2.5,B17&lt;0.75,B18&lt;0.5),0.598,IF(AND(B23&gt;=13,B23&lt;28,B14&lt;22.5,B26&lt;1,B16&gt;=9.5),0.636,IF(AND(B23&gt;=1,B23&lt;13,B14&gt;=1.5,B14&lt;6.5,B26&gt;=1,B21&lt;4.5,B19&lt;2.5,B27&gt;=9,B22&lt;3.5),0.659,IF(AND(B23&lt;13,B14&lt;1.5,B20&gt;=0.75,B24&gt;=3),0.675,IF(AND(B23&gt;=13,B23&lt;28,B26&gt;=1,B26&lt;8,B19&lt;3.5,B27&lt;3,B16&gt;=2.5),0.68,IF(AND(B23&gt;=13,B23&lt;28,B26&gt;=1,B26&lt;8,B21&gt;=6,B19&gt;=3.5,B27&lt;3,B16&gt;=2.5),0.685,IF(AND(B23&lt;1,B14&gt;=1.5,B14&lt;25),0.732,IF(AND(B23&gt;=1,B23&lt;13,B14&gt;=1.5,B14&lt;6.5,B26&gt;=1,B21&lt;4.5,B19&lt;2.5,B27&lt;9,B22&lt;3.5,B25&gt;=7),0.735,IF(AND(B23&gt;=13,B23&lt;28,B26&gt;=1,B26&lt;8,B16&lt;2.5,B17&gt;=0.75),0.748,IF(AND(B23&gt;=8,B23&lt;13,B14&gt;=6.5,B26&gt;=3,B19&lt;2.5,B22&lt;3.5),0.769,IF(AND(B23&gt;=1,B23&lt;13,B14&gt;=1.5,B14&lt;6.5,B26&gt;=1,B21&gt;=4.5,B19&lt;2.5,B22&lt;3.5),0.785,IF(AND(B23&gt;=1,B23&lt;13,B14&gt;=1.5,B26&gt;=1,B19&gt;=2.5),0.798,IF(AND(B23&gt;=1,B23&lt;13,B14&gt;=1.5,B26&gt;=1,B19&lt;2.5,B22&gt;=3.5),0.802,IF(AND(B23&gt;=28,B23&lt;53,B14&gt;=0.75,B21&lt;1.5,B27&gt;=1,B20&gt;=1.5),0.809,IF(AND(B23&gt;=28,B23&lt;53,B21&lt;1.5,B27&lt;1,B20&gt;=1.5,B25&gt;=2),0.862,IF(AND(B23&gt;=13,B23&lt;28,B26&gt;=1,B26&lt;8,B19&lt;0.5,B16&lt;2.5,B17&lt;0.75,B18&lt;0.5),0.886,IF(AND(B23&gt;=28,B23&lt;53,B21&gt;=1.5,B27&gt;=4,B25&lt;10),0.901,IF(AND(B23&gt;=13,B23&lt;28,B26&gt;=1,B26&lt;8,B21&lt;6,B19&gt;=3.5,B27&lt;3,B16&gt;=2.5),0.931,IF(AND(B23&gt;=1,B23&lt;8,B14&gt;=6.5,B26&gt;=1,B19&lt;2.5,B22&lt;3.5),0.964,IF(AND(B23&gt;=13,B23&lt;28,B26&gt;=8),0.969,IF(AND(B23&gt;=28,B23&lt;53,B21&gt;=1.5,B27&lt;4,B22&gt;=4,B25&lt;10),1.006,IF(AND(B23&gt;=13,B23&lt;28,B26&gt;=1,B26&lt;8,B27&gt;=3,B16&gt;=2.5),1.056,IF(AND(B23&gt;=28,B23&lt;53,B21&lt;1.5,B27&lt;1,B20&gt;=1.5,B25&lt;2),1.07,IF(AND(B23&gt;=28,B23&lt;53,B21&lt;1.5,B20&lt;1.5),1.083,IF(AND(B23&gt;=28,B23&lt;53,B21&gt;=1.5,B27&lt;4,B22&lt;4,B25&lt;10),1.095,IF(AND(B23&gt;=53,B14&lt;30),1.322,IF(AND(B23&gt;=28,B23&lt;53,B21&gt;=1.5,B25&gt;=10),1.349,IF(AND(B23&gt;=53,B14&gt;=30),1.571,"")))))))))))))))))))))))))))))))))))))))))))))</f>
        <v>0.86199999999999999</v>
      </c>
      <c r="C79" s="13">
        <f t="shared" ref="C79:AX79" si="26">IF(AND(C23&lt;4,C14&lt;1.5,C26&lt;4,C16&gt;=0.75,C20&lt;0.75),0.044,IF(AND(C23&gt;=1,C23&lt;6,C14&gt;=1.5,C14&lt;6.5,C26&gt;=1,C21&gt;=0.75,C21&lt;4.5,C19&lt;2.5,C27&lt;9,C22&lt;3.5,C25&lt;7),0.184,IF(AND(C23&gt;=1,C23&lt;13,C14&gt;=1.5,C26&lt;1,C17&lt;0.75),0.258,IF(AND(C23&lt;4,C14&lt;1.5,C16&lt;0.75,C20&lt;0.75),0.263,IF(AND(C23&lt;4,C14&lt;1.5,C26&gt;=4,C16&gt;=0.75,C20&lt;0.75),0.268,IF(AND(C23&lt;1,C14&gt;=25),0.274,IF(AND(C23&gt;=4,C23&lt;13,C14&lt;1.5,C20&lt;0.75),0.347,IF(AND(C23&gt;=8,C23&lt;13,C14&gt;=6.5,C26&gt;=2,C26&lt;3,C19&lt;2.5,C22&lt;3.5),0.367,IF(AND(C23&gt;=1,C23&lt;6,C14&gt;=1.5,C14&lt;6.5,C26&gt;=1,C21&lt;0.75,C19&lt;2.5,C27&lt;9,C22&lt;3.5,C25&lt;7),0.406,IF(AND(C23&gt;=6,C23&lt;13,C14&gt;=1.5,C14&lt;6.5,C26&gt;=1,C21&lt;4.5,C19&lt;2.5,C27&lt;9,C22&lt;3.5,C25&lt;7),0.412,IF(AND(C23&gt;=13,C23&lt;28,C26&lt;1,C16&lt;9.5),0.418,IF(AND(C23&gt;=13,C23&lt;28,C14&gt;=22.5,C26&lt;1,C16&gt;=9.5),0.428,IF(AND(C23&lt;13,C14&lt;1.5,C20&gt;=0.75,C24&lt;3),0.43,IF(AND(C23&gt;=13,C23&lt;28,C26&gt;=1,C26&lt;8,C16&lt;2.5,C17&lt;0.75,C18&gt;=0.5),0.452,IF(AND(C23&gt;=28,C23&lt;53,C14&lt;0.75,C21&lt;1.5,C27&gt;=1,C20&gt;=1.5),0.464,IF(AND(C23&gt;=1,C23&lt;13,C14&gt;=1.5,C26&lt;1,C17&gt;=0.75),0.503,IF(AND(C23&gt;=8,C23&lt;13,C14&gt;=6.5,C26&gt;=1,C26&lt;2,C19&lt;2.5,C22&lt;3.5),0.524,IF(AND(C23&gt;=13,C23&lt;28,C26&gt;=1,C26&lt;8,C19&gt;=0.5,C16&lt;2.5,C17&lt;0.75,C18&lt;0.5),0.598,IF(AND(C23&gt;=13,C23&lt;28,C14&lt;22.5,C26&lt;1,C16&gt;=9.5),0.636,IF(AND(C23&gt;=1,C23&lt;13,C14&gt;=1.5,C14&lt;6.5,C26&gt;=1,C21&lt;4.5,C19&lt;2.5,C27&gt;=9,C22&lt;3.5),0.659,IF(AND(C23&lt;13,C14&lt;1.5,C20&gt;=0.75,C24&gt;=3),0.675,IF(AND(C23&gt;=13,C23&lt;28,C26&gt;=1,C26&lt;8,C19&lt;3.5,C27&lt;3,C16&gt;=2.5),0.68,IF(AND(C23&gt;=13,C23&lt;28,C26&gt;=1,C26&lt;8,C21&gt;=6,C19&gt;=3.5,C27&lt;3,C16&gt;=2.5),0.685,IF(AND(C23&lt;1,C14&gt;=1.5,C14&lt;25),0.732,IF(AND(C23&gt;=1,C23&lt;13,C14&gt;=1.5,C14&lt;6.5,C26&gt;=1,C21&lt;4.5,C19&lt;2.5,C27&lt;9,C22&lt;3.5,C25&gt;=7),0.735,IF(AND(C23&gt;=13,C23&lt;28,C26&gt;=1,C26&lt;8,C16&lt;2.5,C17&gt;=0.75),0.748,IF(AND(C23&gt;=8,C23&lt;13,C14&gt;=6.5,C26&gt;=3,C19&lt;2.5,C22&lt;3.5),0.769,IF(AND(C23&gt;=1,C23&lt;13,C14&gt;=1.5,C14&lt;6.5,C26&gt;=1,C21&gt;=4.5,C19&lt;2.5,C22&lt;3.5),0.785,IF(AND(C23&gt;=1,C23&lt;13,C14&gt;=1.5,C26&gt;=1,C19&gt;=2.5),0.798,IF(AND(C23&gt;=1,C23&lt;13,C14&gt;=1.5,C26&gt;=1,C19&lt;2.5,C22&gt;=3.5),0.802,IF(AND(C23&gt;=28,C23&lt;53,C14&gt;=0.75,C21&lt;1.5,C27&gt;=1,C20&gt;=1.5),0.809,IF(AND(C23&gt;=28,C23&lt;53,C21&lt;1.5,C27&lt;1,C20&gt;=1.5,C25&gt;=2),0.862,IF(AND(C23&gt;=13,C23&lt;28,C26&gt;=1,C26&lt;8,C19&lt;0.5,C16&lt;2.5,C17&lt;0.75,C18&lt;0.5),0.886,IF(AND(C23&gt;=28,C23&lt;53,C21&gt;=1.5,C27&gt;=4,C25&lt;10),0.901,IF(AND(C23&gt;=13,C23&lt;28,C26&gt;=1,C26&lt;8,C21&lt;6,C19&gt;=3.5,C27&lt;3,C16&gt;=2.5),0.931,IF(AND(C23&gt;=1,C23&lt;8,C14&gt;=6.5,C26&gt;=1,C19&lt;2.5,C22&lt;3.5),0.964,IF(AND(C23&gt;=13,C23&lt;28,C26&gt;=8),0.969,IF(AND(C23&gt;=28,C23&lt;53,C21&gt;=1.5,C27&lt;4,C22&gt;=4,C25&lt;10),1.006,IF(AND(C23&gt;=13,C23&lt;28,C26&gt;=1,C26&lt;8,C27&gt;=3,C16&gt;=2.5),1.056,IF(AND(C23&gt;=28,C23&lt;53,C21&lt;1.5,C27&lt;1,C20&gt;=1.5,C25&lt;2),1.07,IF(AND(C23&gt;=28,C23&lt;53,C21&lt;1.5,C20&lt;1.5),1.083,IF(AND(C23&gt;=28,C23&lt;53,C21&gt;=1.5,C27&lt;4,C22&lt;4,C25&lt;10),1.095,IF(AND(C23&gt;=53,C14&lt;30),1.322,IF(AND(C23&gt;=28,C23&lt;53,C21&gt;=1.5,C25&gt;=10),1.349,IF(AND(C23&gt;=53,C14&gt;=30),1.571,"")))))))))))))))))))))))))))))))))))))))))))))</f>
        <v>0.86199999999999999</v>
      </c>
      <c r="D79" s="13">
        <f t="shared" si="26"/>
        <v>0.26300000000000001</v>
      </c>
      <c r="E79" s="13">
        <f t="shared" si="26"/>
        <v>0.26300000000000001</v>
      </c>
      <c r="F79" s="13">
        <f t="shared" si="26"/>
        <v>0.26300000000000001</v>
      </c>
      <c r="G79" s="13">
        <f t="shared" si="26"/>
        <v>0.26300000000000001</v>
      </c>
      <c r="H79" s="13">
        <f t="shared" si="26"/>
        <v>0.26300000000000001</v>
      </c>
      <c r="I79" s="13">
        <f t="shared" si="26"/>
        <v>0.26300000000000001</v>
      </c>
      <c r="J79" s="13">
        <f t="shared" si="26"/>
        <v>0.26300000000000001</v>
      </c>
      <c r="K79" s="13">
        <f t="shared" si="26"/>
        <v>0.26300000000000001</v>
      </c>
      <c r="L79" s="13">
        <f t="shared" si="26"/>
        <v>0.26300000000000001</v>
      </c>
      <c r="M79" s="13">
        <f t="shared" si="26"/>
        <v>0.26300000000000001</v>
      </c>
      <c r="N79" s="13">
        <f t="shared" si="26"/>
        <v>0.26300000000000001</v>
      </c>
      <c r="O79" s="13">
        <f t="shared" si="26"/>
        <v>0.26300000000000001</v>
      </c>
      <c r="P79" s="13">
        <f t="shared" si="26"/>
        <v>0.26300000000000001</v>
      </c>
      <c r="Q79" s="13">
        <f t="shared" si="26"/>
        <v>0.26300000000000001</v>
      </c>
      <c r="R79" s="13">
        <f t="shared" si="26"/>
        <v>0.26300000000000001</v>
      </c>
      <c r="S79" s="13">
        <f t="shared" si="26"/>
        <v>0.26300000000000001</v>
      </c>
      <c r="T79" s="13">
        <f t="shared" si="26"/>
        <v>0.26300000000000001</v>
      </c>
      <c r="U79" s="13">
        <f t="shared" si="26"/>
        <v>0.26300000000000001</v>
      </c>
      <c r="V79" s="13">
        <f t="shared" si="26"/>
        <v>0.26300000000000001</v>
      </c>
      <c r="W79" s="13">
        <f t="shared" si="26"/>
        <v>0.26300000000000001</v>
      </c>
      <c r="X79" s="13">
        <f t="shared" si="26"/>
        <v>0.26300000000000001</v>
      </c>
      <c r="Y79" s="13">
        <f t="shared" si="26"/>
        <v>0.26300000000000001</v>
      </c>
      <c r="Z79" s="13">
        <f t="shared" si="26"/>
        <v>0.26300000000000001</v>
      </c>
      <c r="AA79" s="13">
        <f t="shared" si="26"/>
        <v>0.26300000000000001</v>
      </c>
      <c r="AB79" s="13">
        <f t="shared" si="26"/>
        <v>0.26300000000000001</v>
      </c>
      <c r="AC79" s="13">
        <f t="shared" si="26"/>
        <v>0.26300000000000001</v>
      </c>
      <c r="AD79" s="13">
        <f t="shared" si="26"/>
        <v>0.26300000000000001</v>
      </c>
      <c r="AE79" s="13">
        <f t="shared" si="26"/>
        <v>0.26300000000000001</v>
      </c>
      <c r="AF79" s="13">
        <f t="shared" si="26"/>
        <v>0.26300000000000001</v>
      </c>
      <c r="AG79" s="13">
        <f t="shared" si="26"/>
        <v>0.26300000000000001</v>
      </c>
      <c r="AH79" s="13">
        <f t="shared" si="26"/>
        <v>0.26300000000000001</v>
      </c>
      <c r="AI79" s="13">
        <f t="shared" si="26"/>
        <v>0.26300000000000001</v>
      </c>
      <c r="AJ79" s="13">
        <f t="shared" si="26"/>
        <v>0.26300000000000001</v>
      </c>
      <c r="AK79" s="13">
        <f t="shared" si="26"/>
        <v>0.26300000000000001</v>
      </c>
      <c r="AL79" s="13">
        <f t="shared" si="26"/>
        <v>0.26300000000000001</v>
      </c>
      <c r="AM79" s="13">
        <f t="shared" si="26"/>
        <v>0.26300000000000001</v>
      </c>
      <c r="AN79" s="13">
        <f t="shared" si="26"/>
        <v>0.26300000000000001</v>
      </c>
      <c r="AO79" s="13">
        <f t="shared" si="26"/>
        <v>0.26300000000000001</v>
      </c>
      <c r="AP79" s="13">
        <f t="shared" si="26"/>
        <v>0.26300000000000001</v>
      </c>
      <c r="AQ79" s="13">
        <f t="shared" si="26"/>
        <v>0.26300000000000001</v>
      </c>
      <c r="AR79" s="13">
        <f t="shared" si="26"/>
        <v>0.26300000000000001</v>
      </c>
      <c r="AS79" s="13">
        <f t="shared" si="26"/>
        <v>0.26300000000000001</v>
      </c>
      <c r="AT79" s="13">
        <f t="shared" si="26"/>
        <v>0.26300000000000001</v>
      </c>
      <c r="AU79" s="13">
        <f t="shared" si="26"/>
        <v>0.26300000000000001</v>
      </c>
      <c r="AV79" s="13">
        <f t="shared" si="26"/>
        <v>0.26300000000000001</v>
      </c>
      <c r="AW79" s="13">
        <f t="shared" si="26"/>
        <v>0.26300000000000001</v>
      </c>
      <c r="AX79" s="13">
        <f t="shared" si="26"/>
        <v>0.26300000000000001</v>
      </c>
    </row>
    <row r="80" spans="1:50" x14ac:dyDescent="0.35">
      <c r="A80" s="1" t="s">
        <v>58</v>
      </c>
      <c r="B80" s="13">
        <f>IF(AND(B23&lt;7,B14&lt;0.25,B19&lt;0.5),0,IF(AND(B23&lt;2,B14&gt;=0.25,B26&lt;3,B16&lt;10,B24&gt;=1),0.13,IF(AND(B23&lt;7,B14&gt;=0.25,B16&gt;=10),0.16,IF(AND(B23&gt;=2,B23&lt;7,B14&gt;=5.5,B16&lt;10,B24&gt;=1),0.17,IF(AND(B23&lt;7,B14&lt;0.25,B19&gt;=0.5),0.22,IF(AND(B23&gt;=7,B23&lt;23,B14&lt;15.5,B21&lt;4.5,B26&gt;=1,B16&lt;0.5,B22&gt;=2.5),0.23,IF(AND(B23&gt;=7,B23&lt;23,B14&lt;15.5,B21&gt;=3.5,B21&lt;4.5,B26&gt;=1,B16&gt;=0.5,B19&gt;=1.3),0.23,IF(AND(B23&gt;=7,B23&lt;28,B26&lt;1,B16&gt;=16.5),0.27,IF(AND(B23&gt;=23,B23&lt;28,B21&gt;=1.3,B21&lt;4.5,B26&gt;=1),0.32,IF(AND(B23&gt;=7,B23&lt;23,B14&lt;15.5,B21&lt;3.5,B26&gt;=1,B26&lt;2,B16&gt;=0.5,B28&gt;=1.5),0.34,IF(AND(B23&gt;=2,B23&lt;7,B14&gt;=0.25,B14&lt;4.5,B16&lt;10,B24&gt;=1,B20&lt;1.5,B17&lt;0.75),0.38,IF(AND(B23&gt;=7,B23&lt;28,B26&lt;1,B16&lt;9.5),0.45,IF(AND(B23&lt;2,B14&gt;=0.25,B26&gt;=3,B16&lt;10,B24&gt;=1),0.46,IF(AND(B23&gt;=2,B23&lt;7,B14&gt;=0.25,B14&lt;5.5,B16&gt;=3.5,B16&lt;10,B24&gt;=1,B17&gt;=0.75),0.47,IF(AND(B23&gt;=7,B23&lt;23,B14&lt;1.5,B21&lt;3.5,B26&gt;=2,B16&gt;=0.5,B28&gt;=1.5),0.48,IF(AND(B23&gt;=7,B23&lt;28,B21&gt;=4.5,B26&gt;=1,B19&lt;1.5,B25&gt;=2),0.49,IF(AND(B23&gt;=7,B23&lt;23,B14&lt;15.5,B21&lt;3.5,B26&gt;=1,B16&gt;=0.5,B27&gt;=7,B28&lt;1.5,B18&lt;0.25),0.51,IF(AND(B23&gt;=7,B23&lt;23,B14&lt;15.5,B21&lt;4.5,B26&gt;=1,B16&lt;0.5,B22&lt;2.5),0.52,IF(AND(B23&gt;=28,B23&lt;33,B14&gt;=17.5,B27&lt;2,B17&gt;=0.5),0.52,IF(AND(B23&gt;=2,B23&lt;7,B14&gt;=4.5,B14&lt;5.5,B16&lt;10,B24&gt;=1,B20&lt;1.5,B17&lt;0.75),0.55,IF(AND(B23&gt;=7,B23&lt;28,B26&lt;1,B16&gt;=11,B16&lt;16.5),0.58,IF(AND(B23&gt;=7,B23&lt;9,B14&lt;15.5,B21&lt;3.5,B26&gt;=1,B16&gt;=0.5,B27&lt;7,B28&lt;1.5,B18&lt;0.25),0.58,IF(AND(B23&gt;=7,B23&lt;23,B14&lt;15.5,B21&gt;=3.5,B21&lt;4.5,B26&gt;=1,B16&gt;=0.5,B19&lt;1.3),0.62,IF(AND(B23&gt;=7,B23&lt;23,B14&gt;=1.5,B14&lt;15.5,B21&lt;3.5,B26&gt;=2,B16&gt;=0.5,B28&gt;=1.5),0.63,IF(AND(B23&gt;=2,B23&lt;7,B14&gt;=0.25,B14&lt;5.5,B16&lt;3.5,B24&gt;=1,B17&gt;=0.75),0.63,IF(AND(B23&gt;=28,B23&lt;53,B27&gt;=2,B27&lt;3,B20&gt;=2,B25&lt;10),0.65,IF(AND(B23&gt;=9,B23&lt;23,B14&lt;15.5,B21&lt;3.5,B26&gt;=1,B16&gt;=0.5,B27&lt;7,B28&lt;1.5,B18&lt;0.25),0.71,IF(AND(B23&gt;=2,B23&lt;7,B14&gt;=0.25,B14&lt;5.5,B16&lt;10,B24&gt;=1,B20&gt;=1.5,B17&lt;0.75),0.71,IF(AND(B23&gt;=7,B23&lt;28,B14&lt;0.5,B21&gt;=4.5,B26&gt;=1,B19&gt;=1.5,B22&lt;0.5),0.71,IF(AND(B23&gt;=33,B23&lt;53,B21&gt;=0.5,B27&lt;2,B19&gt;=6,B24&gt;=7),0.74,IF(AND(B23&gt;=7,B23&lt;28,B21&gt;=4.5,B26&gt;=1,B19&lt;1.5,B25&lt;2),0.75,IF(AND(B23&lt;7,B14&gt;=0.25,B16&lt;10,B24&lt;1),0.76,IF(AND(B23&gt;=28,B23&lt;33,B14&lt;17.5,B27&lt;2,B17&gt;=0.5),0.78,IF(AND(B23&gt;=33,B23&lt;53,B21&gt;=0.5,B27&lt;2,B19&lt;6,B20&gt;=32.5),0.79,IF(AND(B23&gt;=7,B23&lt;28,B26&lt;1,B16&gt;=9.5,B16&lt;11),0.8,IF(AND(B23&gt;=28,B23&lt;53,B27&gt;=3,B20&gt;=2,B25&lt;10),0.81,IF(AND(B23&gt;=53,B18&gt;=0.25),0.89,IF(AND(B23&gt;=23,B23&lt;28,B21&lt;1.3,B26&gt;=1),0.9,IF(AND(B23&gt;=7,B23&lt;28,B14&lt;0.5,B21&gt;=4.5,B26&gt;=1,B19&gt;=1.5,B22&gt;=0.5),0.9,IF(AND(B23&gt;=28,B23&lt;53,B27&gt;=2,B20&lt;2,B25&lt;10),0.91,IF(AND(B23&gt;=7,B23&lt;23,B14&lt;15.5,B21&lt;3.5,B26&gt;=1,B16&gt;=0.5,B28&lt;1.5,B18&gt;=0.25),0.92,IF(AND(B23&gt;=28,B23&lt;33,B27&lt;2,B17&lt;0.5),0.96,IF(AND(B23&gt;=7,B23&lt;28,B14&gt;=0.5,B21&gt;=4.5,B26&gt;=1,B19&gt;=1.5),1.02,IF(AND(B23&gt;=33,B23&lt;53,B21&gt;=0.5,B27&lt;2,B19&lt;6,B20&lt;32.5),1.05,IF(AND(B23&gt;=7,B23&lt;23,B14&gt;=15.5,B21&lt;4.5,B26&gt;=1),1.08,IF(AND(B23&gt;=53,B21&gt;=3,B18&lt;0.25),1.34,IF(AND(B23&gt;=33,B23&lt;53,B21&lt;0.5,B27&lt;2),1.37,IF(AND(B23&gt;=33,B23&lt;53,B21&gt;=0.5,B27&lt;2,B19&gt;=6,B24&lt;7),1.46,IF(AND(B23&gt;=28,B23&lt;53,B27&gt;=2,B25&gt;=10),1.57,IF(AND(B23&gt;=53,B21&lt;3,B18&lt;0.25),1.57,""))))))))))))))))))))))))))))))))))))))))))))))))))</f>
        <v>0.79</v>
      </c>
      <c r="C80" s="13">
        <f t="shared" ref="C80:AX80" si="27">IF(AND(C23&lt;7,C14&lt;0.25,C19&lt;0.5),0,IF(AND(C23&lt;2,C14&gt;=0.25,C26&lt;3,C16&lt;10,C24&gt;=1),0.13,IF(AND(C23&lt;7,C14&gt;=0.25,C16&gt;=10),0.16,IF(AND(C23&gt;=2,C23&lt;7,C14&gt;=5.5,C16&lt;10,C24&gt;=1),0.17,IF(AND(C23&lt;7,C14&lt;0.25,C19&gt;=0.5),0.22,IF(AND(C23&gt;=7,C23&lt;23,C14&lt;15.5,C21&lt;4.5,C26&gt;=1,C16&lt;0.5,C22&gt;=2.5),0.23,IF(AND(C23&gt;=7,C23&lt;23,C14&lt;15.5,C21&gt;=3.5,C21&lt;4.5,C26&gt;=1,C16&gt;=0.5,C19&gt;=1.3),0.23,IF(AND(C23&gt;=7,C23&lt;28,C26&lt;1,C16&gt;=16.5),0.27,IF(AND(C23&gt;=23,C23&lt;28,C21&gt;=1.3,C21&lt;4.5,C26&gt;=1),0.32,IF(AND(C23&gt;=7,C23&lt;23,C14&lt;15.5,C21&lt;3.5,C26&gt;=1,C26&lt;2,C16&gt;=0.5,C28&gt;=1.5),0.34,IF(AND(C23&gt;=2,C23&lt;7,C14&gt;=0.25,C14&lt;4.5,C16&lt;10,C24&gt;=1,C20&lt;1.5,C17&lt;0.75),0.38,IF(AND(C23&gt;=7,C23&lt;28,C26&lt;1,C16&lt;9.5),0.45,IF(AND(C23&lt;2,C14&gt;=0.25,C26&gt;=3,C16&lt;10,C24&gt;=1),0.46,IF(AND(C23&gt;=2,C23&lt;7,C14&gt;=0.25,C14&lt;5.5,C16&gt;=3.5,C16&lt;10,C24&gt;=1,C17&gt;=0.75),0.47,IF(AND(C23&gt;=7,C23&lt;23,C14&lt;1.5,C21&lt;3.5,C26&gt;=2,C16&gt;=0.5,C28&gt;=1.5),0.48,IF(AND(C23&gt;=7,C23&lt;28,C21&gt;=4.5,C26&gt;=1,C19&lt;1.5,C25&gt;=2),0.49,IF(AND(C23&gt;=7,C23&lt;23,C14&lt;15.5,C21&lt;3.5,C26&gt;=1,C16&gt;=0.5,C27&gt;=7,C28&lt;1.5,C18&lt;0.25),0.51,IF(AND(C23&gt;=7,C23&lt;23,C14&lt;15.5,C21&lt;4.5,C26&gt;=1,C16&lt;0.5,C22&lt;2.5),0.52,IF(AND(C23&gt;=28,C23&lt;33,C14&gt;=17.5,C27&lt;2,C17&gt;=0.5),0.52,IF(AND(C23&gt;=2,C23&lt;7,C14&gt;=4.5,C14&lt;5.5,C16&lt;10,C24&gt;=1,C20&lt;1.5,C17&lt;0.75),0.55,IF(AND(C23&gt;=7,C23&lt;28,C26&lt;1,C16&gt;=11,C16&lt;16.5),0.58,IF(AND(C23&gt;=7,C23&lt;9,C14&lt;15.5,C21&lt;3.5,C26&gt;=1,C16&gt;=0.5,C27&lt;7,C28&lt;1.5,C18&lt;0.25),0.58,IF(AND(C23&gt;=7,C23&lt;23,C14&lt;15.5,C21&gt;=3.5,C21&lt;4.5,C26&gt;=1,C16&gt;=0.5,C19&lt;1.3),0.62,IF(AND(C23&gt;=7,C23&lt;23,C14&gt;=1.5,C14&lt;15.5,C21&lt;3.5,C26&gt;=2,C16&gt;=0.5,C28&gt;=1.5),0.63,IF(AND(C23&gt;=2,C23&lt;7,C14&gt;=0.25,C14&lt;5.5,C16&lt;3.5,C24&gt;=1,C17&gt;=0.75),0.63,IF(AND(C23&gt;=28,C23&lt;53,C27&gt;=2,C27&lt;3,C20&gt;=2,C25&lt;10),0.65,IF(AND(C23&gt;=9,C23&lt;23,C14&lt;15.5,C21&lt;3.5,C26&gt;=1,C16&gt;=0.5,C27&lt;7,C28&lt;1.5,C18&lt;0.25),0.71,IF(AND(C23&gt;=2,C23&lt;7,C14&gt;=0.25,C14&lt;5.5,C16&lt;10,C24&gt;=1,C20&gt;=1.5,C17&lt;0.75),0.71,IF(AND(C23&gt;=7,C23&lt;28,C14&lt;0.5,C21&gt;=4.5,C26&gt;=1,C19&gt;=1.5,C22&lt;0.5),0.71,IF(AND(C23&gt;=33,C23&lt;53,C21&gt;=0.5,C27&lt;2,C19&gt;=6,C24&gt;=7),0.74,IF(AND(C23&gt;=7,C23&lt;28,C21&gt;=4.5,C26&gt;=1,C19&lt;1.5,C25&lt;2),0.75,IF(AND(C23&lt;7,C14&gt;=0.25,C16&lt;10,C24&lt;1),0.76,IF(AND(C23&gt;=28,C23&lt;33,C14&lt;17.5,C27&lt;2,C17&gt;=0.5),0.78,IF(AND(C23&gt;=33,C23&lt;53,C21&gt;=0.5,C27&lt;2,C19&lt;6,C20&gt;=32.5),0.79,IF(AND(C23&gt;=7,C23&lt;28,C26&lt;1,C16&gt;=9.5,C16&lt;11),0.8,IF(AND(C23&gt;=28,C23&lt;53,C27&gt;=3,C20&gt;=2,C25&lt;10),0.81,IF(AND(C23&gt;=53,C18&gt;=0.25),0.89,IF(AND(C23&gt;=23,C23&lt;28,C21&lt;1.3,C26&gt;=1),0.9,IF(AND(C23&gt;=7,C23&lt;28,C14&lt;0.5,C21&gt;=4.5,C26&gt;=1,C19&gt;=1.5,C22&gt;=0.5),0.9,IF(AND(C23&gt;=28,C23&lt;53,C27&gt;=2,C20&lt;2,C25&lt;10),0.91,IF(AND(C23&gt;=7,C23&lt;23,C14&lt;15.5,C21&lt;3.5,C26&gt;=1,C16&gt;=0.5,C28&lt;1.5,C18&gt;=0.25),0.92,IF(AND(C23&gt;=28,C23&lt;33,C27&lt;2,C17&lt;0.5),0.96,IF(AND(C23&gt;=7,C23&lt;28,C14&gt;=0.5,C21&gt;=4.5,C26&gt;=1,C19&gt;=1.5),1.02,IF(AND(C23&gt;=33,C23&lt;53,C21&gt;=0.5,C27&lt;2,C19&lt;6,C20&lt;32.5),1.05,IF(AND(C23&gt;=7,C23&lt;23,C14&gt;=15.5,C21&lt;4.5,C26&gt;=1),1.08,IF(AND(C23&gt;=53,C21&gt;=3,C18&lt;0.25),1.34,IF(AND(C23&gt;=33,C23&lt;53,C21&lt;0.5,C27&lt;2),1.37,IF(AND(C23&gt;=33,C23&lt;53,C21&gt;=0.5,C27&lt;2,C19&gt;=6,C24&lt;7),1.46,IF(AND(C23&gt;=28,C23&lt;53,C27&gt;=2,C25&gt;=10),1.57,IF(AND(C23&gt;=53,C21&lt;3,C18&lt;0.25),1.57,""))))))))))))))))))))))))))))))))))))))))))))))))))</f>
        <v>0.96</v>
      </c>
      <c r="D80" s="13">
        <f t="shared" si="27"/>
        <v>0</v>
      </c>
      <c r="E80" s="13">
        <f t="shared" si="27"/>
        <v>0</v>
      </c>
      <c r="F80" s="13">
        <f t="shared" si="27"/>
        <v>0</v>
      </c>
      <c r="G80" s="13">
        <f t="shared" si="27"/>
        <v>0</v>
      </c>
      <c r="H80" s="13">
        <f t="shared" si="27"/>
        <v>0</v>
      </c>
      <c r="I80" s="13">
        <f t="shared" si="27"/>
        <v>0</v>
      </c>
      <c r="J80" s="13">
        <f t="shared" si="27"/>
        <v>0</v>
      </c>
      <c r="K80" s="13">
        <f t="shared" si="27"/>
        <v>0</v>
      </c>
      <c r="L80" s="13">
        <f t="shared" si="27"/>
        <v>0</v>
      </c>
      <c r="M80" s="13">
        <f t="shared" si="27"/>
        <v>0</v>
      </c>
      <c r="N80" s="13">
        <f t="shared" si="27"/>
        <v>0</v>
      </c>
      <c r="O80" s="13">
        <f t="shared" si="27"/>
        <v>0</v>
      </c>
      <c r="P80" s="13">
        <f t="shared" si="27"/>
        <v>0</v>
      </c>
      <c r="Q80" s="13">
        <f t="shared" si="27"/>
        <v>0</v>
      </c>
      <c r="R80" s="13">
        <f t="shared" si="27"/>
        <v>0</v>
      </c>
      <c r="S80" s="13">
        <f t="shared" si="27"/>
        <v>0</v>
      </c>
      <c r="T80" s="13">
        <f t="shared" si="27"/>
        <v>0</v>
      </c>
      <c r="U80" s="13">
        <f t="shared" si="27"/>
        <v>0</v>
      </c>
      <c r="V80" s="13">
        <f t="shared" si="27"/>
        <v>0</v>
      </c>
      <c r="W80" s="13">
        <f t="shared" si="27"/>
        <v>0</v>
      </c>
      <c r="X80" s="13">
        <f t="shared" si="27"/>
        <v>0</v>
      </c>
      <c r="Y80" s="13">
        <f t="shared" si="27"/>
        <v>0</v>
      </c>
      <c r="Z80" s="13">
        <f t="shared" si="27"/>
        <v>0</v>
      </c>
      <c r="AA80" s="13">
        <f t="shared" si="27"/>
        <v>0</v>
      </c>
      <c r="AB80" s="13">
        <f t="shared" si="27"/>
        <v>0</v>
      </c>
      <c r="AC80" s="13">
        <f t="shared" si="27"/>
        <v>0</v>
      </c>
      <c r="AD80" s="13">
        <f t="shared" si="27"/>
        <v>0</v>
      </c>
      <c r="AE80" s="13">
        <f t="shared" si="27"/>
        <v>0</v>
      </c>
      <c r="AF80" s="13">
        <f t="shared" si="27"/>
        <v>0</v>
      </c>
      <c r="AG80" s="13">
        <f t="shared" si="27"/>
        <v>0</v>
      </c>
      <c r="AH80" s="13">
        <f t="shared" si="27"/>
        <v>0</v>
      </c>
      <c r="AI80" s="13">
        <f t="shared" si="27"/>
        <v>0</v>
      </c>
      <c r="AJ80" s="13">
        <f t="shared" si="27"/>
        <v>0</v>
      </c>
      <c r="AK80" s="13">
        <f t="shared" si="27"/>
        <v>0</v>
      </c>
      <c r="AL80" s="13">
        <f t="shared" si="27"/>
        <v>0</v>
      </c>
      <c r="AM80" s="13">
        <f t="shared" si="27"/>
        <v>0</v>
      </c>
      <c r="AN80" s="13">
        <f t="shared" si="27"/>
        <v>0</v>
      </c>
      <c r="AO80" s="13">
        <f t="shared" si="27"/>
        <v>0</v>
      </c>
      <c r="AP80" s="13">
        <f t="shared" si="27"/>
        <v>0</v>
      </c>
      <c r="AQ80" s="13">
        <f t="shared" si="27"/>
        <v>0</v>
      </c>
      <c r="AR80" s="13">
        <f t="shared" si="27"/>
        <v>0</v>
      </c>
      <c r="AS80" s="13">
        <f t="shared" si="27"/>
        <v>0</v>
      </c>
      <c r="AT80" s="13">
        <f t="shared" si="27"/>
        <v>0</v>
      </c>
      <c r="AU80" s="13">
        <f t="shared" si="27"/>
        <v>0</v>
      </c>
      <c r="AV80" s="13">
        <f t="shared" si="27"/>
        <v>0</v>
      </c>
      <c r="AW80" s="13">
        <f t="shared" si="27"/>
        <v>0</v>
      </c>
      <c r="AX80" s="13">
        <f t="shared" si="27"/>
        <v>0</v>
      </c>
    </row>
    <row r="81" spans="1:50" x14ac:dyDescent="0.35">
      <c r="A81" s="1" t="s">
        <v>59</v>
      </c>
      <c r="B81" s="13">
        <f>IF(AND(B23&gt;=3,B23&lt;4,B16&lt;1.5,B20&lt;0.75,B14&lt;6.5),0,IF(AND(B23&gt;=3,B23&lt;10,B16&gt;=1.5,B20&lt;0.75,B14&lt;6.5,B18&gt;=0.25),0,IF(AND(B23&lt;3,B14&lt;6.5),0.25,IF(AND(B23&gt;=4,B23&lt;10,B16&lt;0.5,B20&lt;0.75,B14&lt;6.5),0.28,IF(AND(B23&gt;=13,B23&lt;28,B25&lt;2,B21&lt;0.25,B27&gt;=7),0.32,IF(AND(B23&gt;=13,B23&lt;28,B16&lt;2,B25&lt;2,B21&gt;=0.25),0.32,IF(AND(B23&gt;=4,B23&lt;10,B20&gt;=0.75,B14&lt;6.5,B22&lt;0.75,B26&lt;7),0.33,IF(AND(B23&lt;10,B16&gt;=6.5,B14&gt;=6.5),0.33,IF(AND(B23&gt;=3,B23&lt;10,B16&gt;=1.5,B20&lt;0.75,B14&lt;6.5,B28&gt;=1.5,B18&lt;0.25),0.34,IF(AND(B23&gt;=3,B23&lt;10,B16&gt;=1.5,B20&lt;0.75,B14&gt;=5.5,B14&lt;6.5,B28&lt;1.5,B18&lt;0.25),0.36,IF(AND(B23&gt;=10,B23&lt;13,B25&lt;2,B21&lt;10.5),0.39,IF(AND(B23&gt;=4,B23&lt;10,B16&gt;=0.5,B16&lt;1.5,B20&lt;0.75,B14&lt;6.5),0.44,IF(AND(B23&gt;=3,B23&lt;10,B16&gt;=1.5,B16&lt;5.5,B20&lt;0.75,B14&lt;5.5,B28&lt;1.5,B18&lt;0.25,B17&lt;0.5),0.46,IF(AND(B23&gt;=10,B23&lt;28,B16&gt;=5,B25&gt;=4,B28&lt;0.5),0.46,IF(AND(B23&gt;=10,B23&lt;28,B16&lt;2.5,B25&gt;=2,B28&gt;=0.5,B21&gt;=1.5),0.5,IF(AND(B23&gt;=10,B23&lt;28,B16&gt;=2.5,B25&gt;=2,B28&gt;=0.5,B22&lt;0.75,B21&lt;8),0.55,IF(AND(B23&gt;=28,B23&lt;53,B16&lt;4.5,B27&gt;=2,B19&gt;=0.5),0.58,IF(AND(B23&gt;=3,B23&lt;4,B20&gt;=0.75,B14&lt;6.5,B22&lt;0.75,B26&lt;7),0.58,IF(AND(B23&gt;=13,B23&lt;28,B25&lt;2,B21&lt;0.25,B27&lt;7),0.6,IF(AND(B23&gt;=3,B23&lt;10,B16&gt;=1.5,B16&lt;5.5,B20&lt;0.75,B14&lt;5.5,B28&lt;1.5,B18&lt;0.25,B17&gt;=0.5),0.61,IF(AND(B23&gt;=10,B23&lt;13,B25&lt;2,B21&gt;=10.5),0.62,IF(AND(B23&gt;=3,B23&lt;10,B20&gt;=0.75,B14&lt;6.5,B22&gt;=0.75),0.63,IF(AND(B23&gt;=3,B23&lt;10,B20&gt;=0.75,B14&lt;6.5,B22&lt;0.75,B26&gt;=7),0.63,IF(AND(B23&gt;=10,B23&lt;28,B16&lt;2.5,B25&gt;=2,B28&gt;=0.5,B21&lt;1.5),0.66,IF(AND(B23&lt;10,B16&lt;5,B14&gt;=6.5),0.66,IF(AND(B23&gt;=10,B23&lt;13,B16&gt;=2.5,B25&gt;=2,B28&gt;=0.5,B22&gt;=0.75),0.69,IF(AND(B23&gt;=28,B23&lt;53,B16&lt;4.5,B22&gt;=0.5,B22&lt;3,B27&lt;2,B24&lt;4),0.75,IF(AND(B23&gt;=13,B23&lt;28,B16&gt;=2,B25&lt;2,B21&gt;=0.25),0.76,IF(AND(B23&gt;=10,B23&lt;28,B16&lt;5,B25&gt;=4,B28&lt;0.5),0.77,IF(AND(B23&gt;=3,B23&lt;10,B16&gt;=5.5,B20&lt;0.75,B14&lt;5.5,B28&lt;1.5,B18&lt;0.25),0.79,IF(AND(B23&gt;=28,B23&lt;53,B16&gt;=4.5,B16&lt;8,B20&lt;7.5,B17&lt;7.5),0.79,IF(AND(B23&gt;=28,B23&lt;53,B16&gt;=8,B20&lt;7.5,B18&gt;=4.5,B17&lt;7.5),0.8,IF(AND(B23&gt;=23,B23&lt;28,B16&gt;=2.5,B25&gt;=2,B28&gt;=0.5,B22&gt;=0.75),0.8,IF(AND(B23&gt;=10,B23&lt;28,B16&gt;=2.5,B25&gt;=2,B28&gt;=0.5,B22&lt;0.75,B21&gt;=8),0.84,IF(AND(B23&gt;=10,B23&lt;28,B25&gt;=2,B25&lt;4,B28&lt;0.5),0.89,IF(AND(B23&gt;=28,B23&lt;53,B16&lt;4.5,B27&gt;=2,B19&lt;0.5),0.97,IF(AND(B23&gt;=13,B23&lt;23,B16&gt;=2.5,B25&gt;=2,B28&gt;=0.5,B22&gt;=0.75),0.98,IF(AND(B23&lt;10,B16&gt;=5,B16&lt;6.5,B14&gt;=6.5),0.99,IF(AND(B23&gt;=28,B23&lt;53,B16&lt;4.5,B22&gt;=3,B27&lt;2,B24&lt;4),0.99,IF(AND(B23&gt;=28,B23&lt;53,B16&gt;=8,B20&lt;7.5,B18&lt;4.5,B17&lt;7.5),1.03,IF(AND(B23&gt;=28,B23&lt;53,B16&lt;4.5,B22&lt;0.5,B27&lt;2,B24&lt;4),1.11,IF(AND(B23&gt;=28,B23&lt;53,B16&gt;=4.5,B20&gt;=7.5,B14&gt;=19),1.11,IF(AND(B23&gt;=28,B23&lt;53,B16&lt;4.5,B27&lt;2,B24&gt;=4),1.12,IF(AND(B23&gt;=53,B18&gt;=0.25,B19&lt;3.5),1.23,IF(AND(B23&gt;=28,B23&lt;53,B16&gt;=4.5,B20&lt;7.5,B17&gt;=7.5),1.36,IF(AND(B23&gt;=53,B18&lt;0.25,B19&lt;3.5),1.38,IF(AND(B23&gt;=28,B23&lt;53,B16&gt;=4.5,B20&gt;=7.5,B14&lt;19),1.42,IF(AND(B23&gt;=53,B19&gt;=3.5),1.57,""))))))))))))))))))))))))))))))))))))))))))))))))</f>
        <v>0.75</v>
      </c>
      <c r="C81" s="13">
        <f t="shared" ref="C81:AX81" si="28">IF(AND(C23&gt;=3,C23&lt;4,C16&lt;1.5,C20&lt;0.75,C14&lt;6.5),0,IF(AND(C23&gt;=3,C23&lt;10,C16&gt;=1.5,C20&lt;0.75,C14&lt;6.5,C18&gt;=0.25),0,IF(AND(C23&lt;3,C14&lt;6.5),0.25,IF(AND(C23&gt;=4,C23&lt;10,C16&lt;0.5,C20&lt;0.75,C14&lt;6.5),0.28,IF(AND(C23&gt;=13,C23&lt;28,C25&lt;2,C21&lt;0.25,C27&gt;=7),0.32,IF(AND(C23&gt;=13,C23&lt;28,C16&lt;2,C25&lt;2,C21&gt;=0.25),0.32,IF(AND(C23&gt;=4,C23&lt;10,C20&gt;=0.75,C14&lt;6.5,C22&lt;0.75,C26&lt;7),0.33,IF(AND(C23&lt;10,C16&gt;=6.5,C14&gt;=6.5),0.33,IF(AND(C23&gt;=3,C23&lt;10,C16&gt;=1.5,C20&lt;0.75,C14&lt;6.5,C28&gt;=1.5,C18&lt;0.25),0.34,IF(AND(C23&gt;=3,C23&lt;10,C16&gt;=1.5,C20&lt;0.75,C14&gt;=5.5,C14&lt;6.5,C28&lt;1.5,C18&lt;0.25),0.36,IF(AND(C23&gt;=10,C23&lt;13,C25&lt;2,C21&lt;10.5),0.39,IF(AND(C23&gt;=4,C23&lt;10,C16&gt;=0.5,C16&lt;1.5,C20&lt;0.75,C14&lt;6.5),0.44,IF(AND(C23&gt;=3,C23&lt;10,C16&gt;=1.5,C16&lt;5.5,C20&lt;0.75,C14&lt;5.5,C28&lt;1.5,C18&lt;0.25,C17&lt;0.5),0.46,IF(AND(C23&gt;=10,C23&lt;28,C16&gt;=5,C25&gt;=4,C28&lt;0.5),0.46,IF(AND(C23&gt;=10,C23&lt;28,C16&lt;2.5,C25&gt;=2,C28&gt;=0.5,C21&gt;=1.5),0.5,IF(AND(C23&gt;=10,C23&lt;28,C16&gt;=2.5,C25&gt;=2,C28&gt;=0.5,C22&lt;0.75,C21&lt;8),0.55,IF(AND(C23&gt;=28,C23&lt;53,C16&lt;4.5,C27&gt;=2,C19&gt;=0.5),0.58,IF(AND(C23&gt;=3,C23&lt;4,C20&gt;=0.75,C14&lt;6.5,C22&lt;0.75,C26&lt;7),0.58,IF(AND(C23&gt;=13,C23&lt;28,C25&lt;2,C21&lt;0.25,C27&lt;7),0.6,IF(AND(C23&gt;=3,C23&lt;10,C16&gt;=1.5,C16&lt;5.5,C20&lt;0.75,C14&lt;5.5,C28&lt;1.5,C18&lt;0.25,C17&gt;=0.5),0.61,IF(AND(C23&gt;=10,C23&lt;13,C25&lt;2,C21&gt;=10.5),0.62,IF(AND(C23&gt;=3,C23&lt;10,C20&gt;=0.75,C14&lt;6.5,C22&gt;=0.75),0.63,IF(AND(C23&gt;=3,C23&lt;10,C20&gt;=0.75,C14&lt;6.5,C22&lt;0.75,C26&gt;=7),0.63,IF(AND(C23&gt;=10,C23&lt;28,C16&lt;2.5,C25&gt;=2,C28&gt;=0.5,C21&lt;1.5),0.66,IF(AND(C23&lt;10,C16&lt;5,C14&gt;=6.5),0.66,IF(AND(C23&gt;=10,C23&lt;13,C16&gt;=2.5,C25&gt;=2,C28&gt;=0.5,C22&gt;=0.75),0.69,IF(AND(C23&gt;=28,C23&lt;53,C16&lt;4.5,C22&gt;=0.5,C22&lt;3,C27&lt;2,C24&lt;4),0.75,IF(AND(C23&gt;=13,C23&lt;28,C16&gt;=2,C25&lt;2,C21&gt;=0.25),0.76,IF(AND(C23&gt;=10,C23&lt;28,C16&lt;5,C25&gt;=4,C28&lt;0.5),0.77,IF(AND(C23&gt;=3,C23&lt;10,C16&gt;=5.5,C20&lt;0.75,C14&lt;5.5,C28&lt;1.5,C18&lt;0.25),0.79,IF(AND(C23&gt;=28,C23&lt;53,C16&gt;=4.5,C16&lt;8,C20&lt;7.5,C17&lt;7.5),0.79,IF(AND(C23&gt;=28,C23&lt;53,C16&gt;=8,C20&lt;7.5,C18&gt;=4.5,C17&lt;7.5),0.8,IF(AND(C23&gt;=23,C23&lt;28,C16&gt;=2.5,C25&gt;=2,C28&gt;=0.5,C22&gt;=0.75),0.8,IF(AND(C23&gt;=10,C23&lt;28,C16&gt;=2.5,C25&gt;=2,C28&gt;=0.5,C22&lt;0.75,C21&gt;=8),0.84,IF(AND(C23&gt;=10,C23&lt;28,C25&gt;=2,C25&lt;4,C28&lt;0.5),0.89,IF(AND(C23&gt;=28,C23&lt;53,C16&lt;4.5,C27&gt;=2,C19&lt;0.5),0.97,IF(AND(C23&gt;=13,C23&lt;23,C16&gt;=2.5,C25&gt;=2,C28&gt;=0.5,C22&gt;=0.75),0.98,IF(AND(C23&lt;10,C16&gt;=5,C16&lt;6.5,C14&gt;=6.5),0.99,IF(AND(C23&gt;=28,C23&lt;53,C16&lt;4.5,C22&gt;=3,C27&lt;2,C24&lt;4),0.99,IF(AND(C23&gt;=28,C23&lt;53,C16&gt;=8,C20&lt;7.5,C18&lt;4.5,C17&lt;7.5),1.03,IF(AND(C23&gt;=28,C23&lt;53,C16&lt;4.5,C22&lt;0.5,C27&lt;2,C24&lt;4),1.11,IF(AND(C23&gt;=28,C23&lt;53,C16&gt;=4.5,C20&gt;=7.5,C14&gt;=19),1.11,IF(AND(C23&gt;=28,C23&lt;53,C16&lt;4.5,C27&lt;2,C24&gt;=4),1.12,IF(AND(C23&gt;=53,C18&gt;=0.25,C19&lt;3.5),1.23,IF(AND(C23&gt;=28,C23&lt;53,C16&gt;=4.5,C20&lt;7.5,C17&gt;=7.5),1.36,IF(AND(C23&gt;=53,C18&lt;0.25,C19&lt;3.5),1.38,IF(AND(C23&gt;=28,C23&lt;53,C16&gt;=4.5,C20&gt;=7.5,C14&lt;19),1.42,IF(AND(C23&gt;=53,C19&gt;=3.5),1.57,""))))))))))))))))))))))))))))))))))))))))))))))))</f>
        <v>0.99</v>
      </c>
      <c r="D81" s="13">
        <f t="shared" si="28"/>
        <v>0.25</v>
      </c>
      <c r="E81" s="13">
        <f t="shared" si="28"/>
        <v>0.25</v>
      </c>
      <c r="F81" s="13">
        <f t="shared" si="28"/>
        <v>0.25</v>
      </c>
      <c r="G81" s="13">
        <f t="shared" si="28"/>
        <v>0.25</v>
      </c>
      <c r="H81" s="13">
        <f t="shared" si="28"/>
        <v>0.25</v>
      </c>
      <c r="I81" s="13">
        <f t="shared" si="28"/>
        <v>0.25</v>
      </c>
      <c r="J81" s="13">
        <f t="shared" si="28"/>
        <v>0.25</v>
      </c>
      <c r="K81" s="13">
        <f t="shared" si="28"/>
        <v>0.25</v>
      </c>
      <c r="L81" s="13">
        <f t="shared" si="28"/>
        <v>0.25</v>
      </c>
      <c r="M81" s="13">
        <f t="shared" si="28"/>
        <v>0.25</v>
      </c>
      <c r="N81" s="13">
        <f t="shared" si="28"/>
        <v>0.25</v>
      </c>
      <c r="O81" s="13">
        <f t="shared" si="28"/>
        <v>0.25</v>
      </c>
      <c r="P81" s="13">
        <f t="shared" si="28"/>
        <v>0.25</v>
      </c>
      <c r="Q81" s="13">
        <f t="shared" si="28"/>
        <v>0.25</v>
      </c>
      <c r="R81" s="13">
        <f t="shared" si="28"/>
        <v>0.25</v>
      </c>
      <c r="S81" s="13">
        <f t="shared" si="28"/>
        <v>0.25</v>
      </c>
      <c r="T81" s="13">
        <f t="shared" si="28"/>
        <v>0.25</v>
      </c>
      <c r="U81" s="13">
        <f t="shared" si="28"/>
        <v>0.25</v>
      </c>
      <c r="V81" s="13">
        <f t="shared" si="28"/>
        <v>0.25</v>
      </c>
      <c r="W81" s="13">
        <f t="shared" si="28"/>
        <v>0.25</v>
      </c>
      <c r="X81" s="13">
        <f t="shared" si="28"/>
        <v>0.25</v>
      </c>
      <c r="Y81" s="13">
        <f t="shared" si="28"/>
        <v>0.25</v>
      </c>
      <c r="Z81" s="13">
        <f t="shared" si="28"/>
        <v>0.25</v>
      </c>
      <c r="AA81" s="13">
        <f t="shared" si="28"/>
        <v>0.25</v>
      </c>
      <c r="AB81" s="13">
        <f t="shared" si="28"/>
        <v>0.25</v>
      </c>
      <c r="AC81" s="13">
        <f t="shared" si="28"/>
        <v>0.25</v>
      </c>
      <c r="AD81" s="13">
        <f t="shared" si="28"/>
        <v>0.25</v>
      </c>
      <c r="AE81" s="13">
        <f t="shared" si="28"/>
        <v>0.25</v>
      </c>
      <c r="AF81" s="13">
        <f t="shared" si="28"/>
        <v>0.25</v>
      </c>
      <c r="AG81" s="13">
        <f t="shared" si="28"/>
        <v>0.25</v>
      </c>
      <c r="AH81" s="13">
        <f t="shared" si="28"/>
        <v>0.25</v>
      </c>
      <c r="AI81" s="13">
        <f t="shared" si="28"/>
        <v>0.25</v>
      </c>
      <c r="AJ81" s="13">
        <f t="shared" si="28"/>
        <v>0.25</v>
      </c>
      <c r="AK81" s="13">
        <f t="shared" si="28"/>
        <v>0.25</v>
      </c>
      <c r="AL81" s="13">
        <f t="shared" si="28"/>
        <v>0.25</v>
      </c>
      <c r="AM81" s="13">
        <f t="shared" si="28"/>
        <v>0.25</v>
      </c>
      <c r="AN81" s="13">
        <f t="shared" si="28"/>
        <v>0.25</v>
      </c>
      <c r="AO81" s="13">
        <f t="shared" si="28"/>
        <v>0.25</v>
      </c>
      <c r="AP81" s="13">
        <f t="shared" si="28"/>
        <v>0.25</v>
      </c>
      <c r="AQ81" s="13">
        <f t="shared" si="28"/>
        <v>0.25</v>
      </c>
      <c r="AR81" s="13">
        <f t="shared" si="28"/>
        <v>0.25</v>
      </c>
      <c r="AS81" s="13">
        <f t="shared" si="28"/>
        <v>0.25</v>
      </c>
      <c r="AT81" s="13">
        <f t="shared" si="28"/>
        <v>0.25</v>
      </c>
      <c r="AU81" s="13">
        <f t="shared" si="28"/>
        <v>0.25</v>
      </c>
      <c r="AV81" s="13">
        <f t="shared" si="28"/>
        <v>0.25</v>
      </c>
      <c r="AW81" s="13">
        <f t="shared" si="28"/>
        <v>0.25</v>
      </c>
      <c r="AX81" s="13">
        <f t="shared" si="28"/>
        <v>0.25</v>
      </c>
    </row>
    <row r="82" spans="1:50" x14ac:dyDescent="0.35">
      <c r="A82" s="1" t="s">
        <v>60</v>
      </c>
      <c r="B82" s="13">
        <f>IF(AND(B23&lt;3,B14&lt;3.5,B16&lt;0.25,B28&lt;2.5),0.087,IF(AND(B23&lt;3,B14&lt;3.5,B16&gt;=0.75,B28&lt;2.5),0.107,IF(AND(B23&lt;3,B27&gt;=10,B14&lt;3.5,B28&gt;=2.5),0.142,IF(AND(B23&lt;13,B27&lt;3,B14&gt;=3.5,B14&lt;6.5,B17&lt;0.25,B24&lt;2,B25&lt;3),0.226,IF(AND(B23&lt;13,B27&gt;=3,B14&gt;=3.5,B17&lt;0.25,B25&lt;3),0.24,IF(AND(B23&lt;5,B14&gt;=3.5,B17&gt;=0.25,B25&lt;3),0.242,IF(AND(B23&gt;=3,B23&lt;7,B14&lt;3.5,B17&lt;0.25,B24&lt;8),0.292,IF(AND(B23&gt;=13,B23&lt;23,B27&gt;=3,B26&lt;8,B19&gt;=0.25,B19&lt;0.75),0.329,IF(AND(B23&lt;3,B14&lt;3.5,B16&gt;=0.25,B16&lt;0.75,B28&lt;2.5),0.376,IF(AND(B23&gt;=7,B23&lt;13,B14&lt;3.5,B17&lt;0.25,B24&gt;=4,B24&lt;8),0.39,IF(AND(B23&gt;=23,B23&lt;28,B26&lt;8,B19&lt;0.75),0.427,IF(AND(B23&gt;=5,B23&lt;13,B27&lt;3,B14&gt;=3.5,B17&gt;=0.25,B25&lt;3),0.428,IF(AND(B23&gt;=13,B23&lt;23,B27&lt;3,B26&lt;8,B17&lt;5.5,B19&lt;0.75,B16&lt;9.5),0.453,IF(AND(B23&lt;13,B27&lt;3,B14&gt;=3.5,B14&lt;6.5,B17&lt;0.25,B24&gt;=2,B25&lt;3),0.495,IF(AND(B23&gt;=3,B23&lt;13,B14&lt;3.5,B17&gt;=0.25,B24&lt;8),0.5,IF(AND(B23&lt;3,B27&lt;10,B14&lt;3.5,B28&gt;=2.5),0.522,IF(AND(B23&lt;13,B27&lt;1,B14&gt;=3.5,B25&gt;=3),0.537,IF(AND(B23&gt;=13,B23&lt;23,B26&lt;8,B19&gt;=0.75,B16&lt;2.5),0.553,IF(AND(B23&gt;=7,B23&lt;13,B14&lt;3.5,B17&lt;0.25,B24&lt;4),0.556,IF(AND(B23&gt;=5,B23&lt;13,B27&gt;=3,B14&gt;=3.5,B17&gt;=0.25,B25&lt;3),0.562,IF(AND(B23&gt;=3,B23&lt;13,B14&lt;3.5,B24&gt;=8),0.597,IF(AND(B23&gt;=13,B23&lt;28,B27&gt;=9,B26&lt;8,B19&gt;=0.75,B16&gt;=2.5),0.599,IF(AND(B23&gt;=13,B23&lt;23,B27&gt;=3,B26&lt;8,B19&lt;0.25),0.623,IF(AND(B23&gt;=13,B23&lt;23,B27&lt;3,B26&lt;8,B17&gt;=5.5,B19&lt;0.75,B16&lt;9.5),0.685,IF(AND(B23&gt;=28,B23&lt;33,B25&gt;=3),0.717,IF(AND(B23&gt;=13,B23&lt;23,B27&lt;3,B26&lt;8,B19&lt;0.75,B16&gt;=9.5),0.725,IF(AND(B23&gt;=13,B23&lt;28,B27&lt;9,B26&lt;8,B19&gt;=0.75,B16&gt;=2.5,B22&gt;=1.5),0.756,IF(AND(B23&lt;13,B27&lt;3,B14&gt;=6.5,B17&lt;0.25,B25&lt;3),0.76,IF(AND(B23&lt;13,B27&gt;=1,B14&gt;=3.5,B25&gt;=3),0.767,IF(AND(B23&gt;=13,B23&lt;28,B27&lt;9,B26&gt;=4,B26&lt;8,B19&gt;=0.75,B16&gt;=2.5,B22&lt;1.5),0.769,IF(AND(B23&gt;=33,B23&lt;53,B20&gt;=30),0.775,IF(AND(B23&gt;=33,B23&lt;53,B27&gt;=4,B20&lt;30),0.834,IF(AND(B23&gt;=33,B23&lt;53,B27&lt;4,B19&lt;1.5,B24&gt;=5,B20&lt;30),0.836,IF(AND(B23&gt;=53,B18&gt;=0.25),0.886,IF(AND(B23&gt;=23,B23&lt;28,B26&lt;8,B19&gt;=0.75,B16&lt;2.5),0.912,IF(AND(B23&gt;=13,B23&lt;28,B27&lt;9,B26&lt;4,B19&gt;=0.75,B16&gt;=2.5,B22&lt;1.5),0.94,IF(AND(B23&gt;=33,B23&lt;53,B27&lt;4,B26&lt;5,B17&gt;=1.5,B24&lt;5,B20&lt;30,B18&lt;0.5),0.949,IF(AND(B23&gt;=28,B23&lt;33,B25&lt;3),0.968,IF(AND(B23&gt;=13,B23&lt;28,B26&gt;=8),0.985,IF(AND(B23&gt;=33,B23&lt;53,B27&lt;4,B19&gt;=1.5,B24&gt;=5,B20&lt;30),1.025,IF(AND(B23&gt;=33,B23&lt;53,B27&lt;4,B26&lt;5,B17&lt;1.5,B24&lt;5,B20&lt;30,B18&lt;0.5),1.084,IF(AND(B23&gt;=33,B23&lt;53,B27&lt;4,B26&lt;5,B24&lt;3,B20&lt;30,B18&gt;=0.5),1.13,IF(AND(B23&gt;=33,B23&lt;53,B27&lt;4,B26&lt;5,B24&gt;=3,B24&lt;5,B20&lt;30,B18&gt;=0.5),1.313,IF(AND(B23&gt;=53,B25&gt;=4,B18&lt;0.25),1.387,IF(AND(B23&gt;=33,B23&lt;53,B27&lt;4,B26&gt;=5,B24&lt;5,B20&lt;30),1.416,IF(AND(B23&gt;=53,B25&lt;4,B18&lt;0.25),1.571,""))))))))))))))))))))))))))))))))))))))))))))))</f>
        <v>0.77500000000000002</v>
      </c>
      <c r="C82" s="13">
        <f t="shared" ref="C82:AX82" si="29">IF(AND(C23&lt;3,C14&lt;3.5,C16&lt;0.25,C28&lt;2.5),0.087,IF(AND(C23&lt;3,C14&lt;3.5,C16&gt;=0.75,C28&lt;2.5),0.107,IF(AND(C23&lt;3,C27&gt;=10,C14&lt;3.5,C28&gt;=2.5),0.142,IF(AND(C23&lt;13,C27&lt;3,C14&gt;=3.5,C14&lt;6.5,C17&lt;0.25,C24&lt;2,C25&lt;3),0.226,IF(AND(C23&lt;13,C27&gt;=3,C14&gt;=3.5,C17&lt;0.25,C25&lt;3),0.24,IF(AND(C23&lt;5,C14&gt;=3.5,C17&gt;=0.25,C25&lt;3),0.242,IF(AND(C23&gt;=3,C23&lt;7,C14&lt;3.5,C17&lt;0.25,C24&lt;8),0.292,IF(AND(C23&gt;=13,C23&lt;23,C27&gt;=3,C26&lt;8,C19&gt;=0.25,C19&lt;0.75),0.329,IF(AND(C23&lt;3,C14&lt;3.5,C16&gt;=0.25,C16&lt;0.75,C28&lt;2.5),0.376,IF(AND(C23&gt;=7,C23&lt;13,C14&lt;3.5,C17&lt;0.25,C24&gt;=4,C24&lt;8),0.39,IF(AND(C23&gt;=23,C23&lt;28,C26&lt;8,C19&lt;0.75),0.427,IF(AND(C23&gt;=5,C23&lt;13,C27&lt;3,C14&gt;=3.5,C17&gt;=0.25,C25&lt;3),0.428,IF(AND(C23&gt;=13,C23&lt;23,C27&lt;3,C26&lt;8,C17&lt;5.5,C19&lt;0.75,C16&lt;9.5),0.453,IF(AND(C23&lt;13,C27&lt;3,C14&gt;=3.5,C14&lt;6.5,C17&lt;0.25,C24&gt;=2,C25&lt;3),0.495,IF(AND(C23&gt;=3,C23&lt;13,C14&lt;3.5,C17&gt;=0.25,C24&lt;8),0.5,IF(AND(C23&lt;3,C27&lt;10,C14&lt;3.5,C28&gt;=2.5),0.522,IF(AND(C23&lt;13,C27&lt;1,C14&gt;=3.5,C25&gt;=3),0.537,IF(AND(C23&gt;=13,C23&lt;23,C26&lt;8,C19&gt;=0.75,C16&lt;2.5),0.553,IF(AND(C23&gt;=7,C23&lt;13,C14&lt;3.5,C17&lt;0.25,C24&lt;4),0.556,IF(AND(C23&gt;=5,C23&lt;13,C27&gt;=3,C14&gt;=3.5,C17&gt;=0.25,C25&lt;3),0.562,IF(AND(C23&gt;=3,C23&lt;13,C14&lt;3.5,C24&gt;=8),0.597,IF(AND(C23&gt;=13,C23&lt;28,C27&gt;=9,C26&lt;8,C19&gt;=0.75,C16&gt;=2.5),0.599,IF(AND(C23&gt;=13,C23&lt;23,C27&gt;=3,C26&lt;8,C19&lt;0.25),0.623,IF(AND(C23&gt;=13,C23&lt;23,C27&lt;3,C26&lt;8,C17&gt;=5.5,C19&lt;0.75,C16&lt;9.5),0.685,IF(AND(C23&gt;=28,C23&lt;33,C25&gt;=3),0.717,IF(AND(C23&gt;=13,C23&lt;23,C27&lt;3,C26&lt;8,C19&lt;0.75,C16&gt;=9.5),0.725,IF(AND(C23&gt;=13,C23&lt;28,C27&lt;9,C26&lt;8,C19&gt;=0.75,C16&gt;=2.5,C22&gt;=1.5),0.756,IF(AND(C23&lt;13,C27&lt;3,C14&gt;=6.5,C17&lt;0.25,C25&lt;3),0.76,IF(AND(C23&lt;13,C27&gt;=1,C14&gt;=3.5,C25&gt;=3),0.767,IF(AND(C23&gt;=13,C23&lt;28,C27&lt;9,C26&gt;=4,C26&lt;8,C19&gt;=0.75,C16&gt;=2.5,C22&lt;1.5),0.769,IF(AND(C23&gt;=33,C23&lt;53,C20&gt;=30),0.775,IF(AND(C23&gt;=33,C23&lt;53,C27&gt;=4,C20&lt;30),0.834,IF(AND(C23&gt;=33,C23&lt;53,C27&lt;4,C19&lt;1.5,C24&gt;=5,C20&lt;30),0.836,IF(AND(C23&gt;=53,C18&gt;=0.25),0.886,IF(AND(C23&gt;=23,C23&lt;28,C26&lt;8,C19&gt;=0.75,C16&lt;2.5),0.912,IF(AND(C23&gt;=13,C23&lt;28,C27&lt;9,C26&lt;4,C19&gt;=0.75,C16&gt;=2.5,C22&lt;1.5),0.94,IF(AND(C23&gt;=33,C23&lt;53,C27&lt;4,C26&lt;5,C17&gt;=1.5,C24&lt;5,C20&lt;30,C18&lt;0.5),0.949,IF(AND(C23&gt;=28,C23&lt;33,C25&lt;3),0.968,IF(AND(C23&gt;=13,C23&lt;28,C26&gt;=8),0.985,IF(AND(C23&gt;=33,C23&lt;53,C27&lt;4,C19&gt;=1.5,C24&gt;=5,C20&lt;30),1.025,IF(AND(C23&gt;=33,C23&lt;53,C27&lt;4,C26&lt;5,C17&lt;1.5,C24&lt;5,C20&lt;30,C18&lt;0.5),1.084,IF(AND(C23&gt;=33,C23&lt;53,C27&lt;4,C26&lt;5,C24&lt;3,C20&lt;30,C18&gt;=0.5),1.13,IF(AND(C23&gt;=33,C23&lt;53,C27&lt;4,C26&lt;5,C24&gt;=3,C24&lt;5,C20&lt;30,C18&gt;=0.5),1.313,IF(AND(C23&gt;=53,C25&gt;=4,C18&lt;0.25),1.387,IF(AND(C23&gt;=33,C23&lt;53,C27&lt;4,C26&gt;=5,C24&lt;5,C20&lt;30),1.416,IF(AND(C23&gt;=53,C25&lt;4,C18&lt;0.25),1.571,""))))))))))))))))))))))))))))))))))))))))))))))</f>
        <v>0.96799999999999997</v>
      </c>
      <c r="D82" s="13">
        <f t="shared" si="29"/>
        <v>8.6999999999999994E-2</v>
      </c>
      <c r="E82" s="13">
        <f t="shared" si="29"/>
        <v>8.6999999999999994E-2</v>
      </c>
      <c r="F82" s="13">
        <f t="shared" si="29"/>
        <v>8.6999999999999994E-2</v>
      </c>
      <c r="G82" s="13">
        <f t="shared" si="29"/>
        <v>8.6999999999999994E-2</v>
      </c>
      <c r="H82" s="13">
        <f t="shared" si="29"/>
        <v>8.6999999999999994E-2</v>
      </c>
      <c r="I82" s="13">
        <f t="shared" si="29"/>
        <v>8.6999999999999994E-2</v>
      </c>
      <c r="J82" s="13">
        <f t="shared" si="29"/>
        <v>8.6999999999999994E-2</v>
      </c>
      <c r="K82" s="13">
        <f t="shared" si="29"/>
        <v>8.6999999999999994E-2</v>
      </c>
      <c r="L82" s="13">
        <f t="shared" si="29"/>
        <v>8.6999999999999994E-2</v>
      </c>
      <c r="M82" s="13">
        <f t="shared" si="29"/>
        <v>8.6999999999999994E-2</v>
      </c>
      <c r="N82" s="13">
        <f t="shared" si="29"/>
        <v>8.6999999999999994E-2</v>
      </c>
      <c r="O82" s="13">
        <f t="shared" si="29"/>
        <v>8.6999999999999994E-2</v>
      </c>
      <c r="P82" s="13">
        <f t="shared" si="29"/>
        <v>8.6999999999999994E-2</v>
      </c>
      <c r="Q82" s="13">
        <f t="shared" si="29"/>
        <v>8.6999999999999994E-2</v>
      </c>
      <c r="R82" s="13">
        <f t="shared" si="29"/>
        <v>8.6999999999999994E-2</v>
      </c>
      <c r="S82" s="13">
        <f t="shared" si="29"/>
        <v>8.6999999999999994E-2</v>
      </c>
      <c r="T82" s="13">
        <f t="shared" si="29"/>
        <v>8.6999999999999994E-2</v>
      </c>
      <c r="U82" s="13">
        <f t="shared" si="29"/>
        <v>8.6999999999999994E-2</v>
      </c>
      <c r="V82" s="13">
        <f t="shared" si="29"/>
        <v>8.6999999999999994E-2</v>
      </c>
      <c r="W82" s="13">
        <f t="shared" si="29"/>
        <v>8.6999999999999994E-2</v>
      </c>
      <c r="X82" s="13">
        <f t="shared" si="29"/>
        <v>8.6999999999999994E-2</v>
      </c>
      <c r="Y82" s="13">
        <f t="shared" si="29"/>
        <v>8.6999999999999994E-2</v>
      </c>
      <c r="Z82" s="13">
        <f t="shared" si="29"/>
        <v>8.6999999999999994E-2</v>
      </c>
      <c r="AA82" s="13">
        <f t="shared" si="29"/>
        <v>8.6999999999999994E-2</v>
      </c>
      <c r="AB82" s="13">
        <f t="shared" si="29"/>
        <v>8.6999999999999994E-2</v>
      </c>
      <c r="AC82" s="13">
        <f t="shared" si="29"/>
        <v>8.6999999999999994E-2</v>
      </c>
      <c r="AD82" s="13">
        <f t="shared" si="29"/>
        <v>8.6999999999999994E-2</v>
      </c>
      <c r="AE82" s="13">
        <f t="shared" si="29"/>
        <v>8.6999999999999994E-2</v>
      </c>
      <c r="AF82" s="13">
        <f t="shared" si="29"/>
        <v>8.6999999999999994E-2</v>
      </c>
      <c r="AG82" s="13">
        <f t="shared" si="29"/>
        <v>8.6999999999999994E-2</v>
      </c>
      <c r="AH82" s="13">
        <f t="shared" si="29"/>
        <v>8.6999999999999994E-2</v>
      </c>
      <c r="AI82" s="13">
        <f t="shared" si="29"/>
        <v>8.6999999999999994E-2</v>
      </c>
      <c r="AJ82" s="13">
        <f t="shared" si="29"/>
        <v>8.6999999999999994E-2</v>
      </c>
      <c r="AK82" s="13">
        <f t="shared" si="29"/>
        <v>8.6999999999999994E-2</v>
      </c>
      <c r="AL82" s="13">
        <f t="shared" si="29"/>
        <v>8.6999999999999994E-2</v>
      </c>
      <c r="AM82" s="13">
        <f t="shared" si="29"/>
        <v>8.6999999999999994E-2</v>
      </c>
      <c r="AN82" s="13">
        <f t="shared" si="29"/>
        <v>8.6999999999999994E-2</v>
      </c>
      <c r="AO82" s="13">
        <f t="shared" si="29"/>
        <v>8.6999999999999994E-2</v>
      </c>
      <c r="AP82" s="13">
        <f t="shared" si="29"/>
        <v>8.6999999999999994E-2</v>
      </c>
      <c r="AQ82" s="13">
        <f t="shared" si="29"/>
        <v>8.6999999999999994E-2</v>
      </c>
      <c r="AR82" s="13">
        <f t="shared" si="29"/>
        <v>8.6999999999999994E-2</v>
      </c>
      <c r="AS82" s="13">
        <f t="shared" si="29"/>
        <v>8.6999999999999994E-2</v>
      </c>
      <c r="AT82" s="13">
        <f t="shared" si="29"/>
        <v>8.6999999999999994E-2</v>
      </c>
      <c r="AU82" s="13">
        <f t="shared" si="29"/>
        <v>8.6999999999999994E-2</v>
      </c>
      <c r="AV82" s="13">
        <f t="shared" si="29"/>
        <v>8.6999999999999994E-2</v>
      </c>
      <c r="AW82" s="13">
        <f t="shared" si="29"/>
        <v>8.6999999999999994E-2</v>
      </c>
      <c r="AX82" s="13">
        <f t="shared" si="29"/>
        <v>8.6999999999999994E-2</v>
      </c>
    </row>
    <row r="83" spans="1:50" x14ac:dyDescent="0.35">
      <c r="A83" s="1" t="s">
        <v>61</v>
      </c>
      <c r="B83" s="13">
        <f>IF(AND(B23&gt;=1,B23&lt;6,B14&gt;=4.5,B14&lt;6,B24&lt;8,B17&lt;0.75),0,IF(AND(B23&gt;=1,B23&lt;6,B14&lt;4.5,B22&gt;=0.5,B16&lt;1.5,B24&lt;8,B17&lt;0.75),0,IF(AND(B23&lt;1,B14&lt;6),0.066,IF(AND(B23&gt;=6,B23&lt;33,B26&lt;1,B16&gt;=12.5,B25&lt;1),0.244,IF(AND(B23&gt;=1,B23&lt;6,B14&lt;4.5,B22&lt;0.5,B16&lt;1.5,B24&lt;8,B17&lt;0.75),0.267,IF(AND(B23&lt;6,B14&gt;=25),0.274,IF(AND(B23&gt;=6,B23&lt;33,B26&lt;1,B25&gt;=1,B19&gt;=1.8,B19&lt;4.5),0.322,IF(AND(B23&gt;=6,B23&lt;23,B14&lt;15.5,B26&gt;=1,B22&lt;4.5,B28&gt;=1.5,B24&lt;2),0.324,IF(AND(B23&gt;=1,B23&lt;6,B14&lt;6,B22&lt;0.25,B24&gt;=8),0.359,IF(AND(B23&gt;=1,B23&lt;6,B14&lt;6,B24&lt;8,B17&gt;=0.75),0.404,IF(AND(B23&gt;=1,B23&lt;6,B14&lt;4.5,B16&gt;=1.5,B24&lt;8,B17&lt;0.75),0.415,IF(AND(B23&gt;=6,B23&lt;33,B26&lt;1,B16&lt;12.5,B25&lt;1),0.424,IF(AND(B23&gt;=6,B23&lt;23,B14&lt;15.5,B26&gt;=1,B22&lt;4.5,B16&lt;5.5,B28&lt;1.5,B25&lt;3,B21&lt;1.5),0.447,IF(AND(B23&gt;=6,B23&lt;23,B14&lt;15.5,B26&gt;=1,B22&lt;4.5,B16&gt;=5.5,B28&lt;1.5,B25&lt;3,B21&gt;=0.25,B17&gt;=0.5),0.451,IF(AND(B23&gt;=6,B23&lt;23,B14&lt;15.5,B26&gt;=1,B22&lt;4.5,B16&lt;1.5,B28&gt;=1.5,B24&gt;=2,B18&gt;=0.25),0.463,IF(AND(B23&gt;=6,B23&lt;33,B26&lt;1,B25&gt;=1,B19&gt;=4.5),0.54,IF(AND(B23&gt;=6,B23&lt;33,B26&gt;=1,B22&gt;=4.5,B16&lt;0.75,B24&gt;=2),0.552,IF(AND(B23&gt;=6,B23&lt;23,B14&lt;15.5,B26&gt;=1,B22&lt;4.5,B16&gt;=1.5,B28&gt;=1.5,B24&gt;=2,B17&lt;0.25),0.56,IF(AND(B23&gt;=6,B23&lt;23,B14&lt;15.5,B26&gt;=1,B22&lt;4.5,B16&lt;1.5,B28&gt;=1.5,B24&gt;=2,B18&lt;0.25),0.59,IF(AND(B23&gt;=6,B23&lt;23,B14&lt;15.5,B26&gt;=1,B22&lt;4.5,B28&lt;1.5,B25&gt;=3,B25&lt;4,B21&lt;2.5),0.615,IF(AND(B23&gt;=33,B23&lt;53,B27&gt;=2,B27&lt;3,B20&gt;=2),0.616,IF(AND(B23&gt;=6,B23&lt;23,B14&lt;15.5,B26&gt;=1,B22&lt;4.5,B16&lt;5.5,B28&lt;1.5,B25&lt;3,B21&gt;=1.5),0.633,IF(AND(B23&gt;=6,B23&lt;33,B26&lt;1,B25&gt;=1,B19&lt;1.8),0.64,IF(AND(B23&gt;=1,B23&lt;6,B14&lt;6,B22&gt;=0.25,B24&gt;=8),0.671,IF(AND(B23&gt;=6,B23&lt;23,B14&lt;15.5,B26&gt;=1,B22&lt;4.5,B16&gt;=5.5,B28&lt;1.5,B25&lt;3,B21&gt;=0.25,B17&lt;0.5),0.721,IF(AND(B23&gt;=23,B23&lt;33,B26&gt;=1,B22&lt;4.5,B27&gt;=1),0.733,IF(AND(B23&lt;6,B14&gt;=6,B14&lt;25),0.744,IF(AND(B23&gt;=6,B23&lt;23,B14&lt;15.5,B26&gt;=1,B22&lt;4.5,B16&gt;=3.5,B28&lt;1.5,B25&gt;=3,B21&gt;=2.5),0.76,IF(AND(B23&gt;=6,B23&lt;23,B14&lt;15.5,B26&gt;=1,B22&lt;4.5,B16&gt;=1.5,B28&gt;=1.5,B24&gt;=2,B17&gt;=0.25),0.77,IF(AND(B23&gt;=6,B23&lt;23,B14&lt;15.5,B26&gt;=1,B22&lt;4.5,B28&lt;1.5,B25&gt;=4,B21&lt;2.5),0.773,IF(AND(B23&gt;=33,B23&lt;53,B27&gt;=3,B20&gt;=2),0.782,IF(AND(B23&gt;=6,B23&lt;33,B26&gt;=1,B22&gt;=4.5,B16&gt;=0.75,B24&gt;=2),0.843,IF(AND(B23&gt;=53,B18&gt;=0.25),0.886,IF(AND(B23&gt;=33,B23&lt;53,B14&lt;0.5,B27&lt;2,B19&lt;6),0.888,IF(AND(B23&gt;=6,B23&lt;23,B14&lt;15.5,B26&gt;=1,B22&lt;4.5,B16&gt;=5.5,B28&lt;1.5,B25&lt;3,B21&lt;0.25),0.921,IF(AND(B23&gt;=6,B23&lt;33,B26&gt;=1,B22&gt;=4.5,B24&lt;2),0.924,IF(AND(B23&gt;=23,B23&lt;33,B26&gt;=1,B22&lt;4.5,B27&lt;1),0.957,IF(AND(B23&gt;=6,B23&lt;23,B14&gt;=15.5,B26&gt;=1,B22&lt;4.5),0.958,IF(AND(B23&gt;=6,B23&lt;23,B14&lt;15.5,B26&gt;=1,B22&lt;4.5,B16&lt;3.5,B28&lt;1.5,B25&gt;=3,B21&gt;=2.5),1.005,IF(AND(B23&gt;=33,B23&lt;53,B27&gt;=2,B20&lt;2),1.009,IF(AND(B23&gt;=33,B23&lt;53,B14&gt;=0.5,B28&gt;=2.5,B27&lt;2,B19&lt;6),1.061,IF(AND(B23&gt;=33,B23&lt;53,B14&gt;=0.5,B28&lt;2.5,B27&lt;2,B19&lt;6,B18&lt;0.5),1.094,IF(AND(B23&gt;=33,B23&lt;53,B27&lt;2,B19&gt;=9.5),1.103,IF(AND(B23&gt;=33,B23&lt;53,B14&gt;=0.5,B28&lt;2.5,B27&lt;2,B19&lt;6,B18&gt;=0.5),1.278,IF(AND(B23&gt;=53,B21&gt;=3,B18&lt;0.25),1.367,IF(AND(B23&gt;=33,B23&lt;53,B27&lt;2,B19&gt;=6,B19&lt;9.5),1.571,IF(AND(B23&gt;=53,B21&lt;3,B18&lt;0.25),1.571,"")))))))))))))))))))))))))))))))))))))))))))))))</f>
        <v>0.88800000000000001</v>
      </c>
      <c r="C83" s="13">
        <f t="shared" ref="C83:AX83" si="30">IF(AND(C23&gt;=1,C23&lt;6,C14&gt;=4.5,C14&lt;6,C24&lt;8,C17&lt;0.75),0,IF(AND(C23&gt;=1,C23&lt;6,C14&lt;4.5,C22&gt;=0.5,C16&lt;1.5,C24&lt;8,C17&lt;0.75),0,IF(AND(C23&lt;1,C14&lt;6),0.066,IF(AND(C23&gt;=6,C23&lt;33,C26&lt;1,C16&gt;=12.5,C25&lt;1),0.244,IF(AND(C23&gt;=1,C23&lt;6,C14&lt;4.5,C22&lt;0.5,C16&lt;1.5,C24&lt;8,C17&lt;0.75),0.267,IF(AND(C23&lt;6,C14&gt;=25),0.274,IF(AND(C23&gt;=6,C23&lt;33,C26&lt;1,C25&gt;=1,C19&gt;=1.8,C19&lt;4.5),0.322,IF(AND(C23&gt;=6,C23&lt;23,C14&lt;15.5,C26&gt;=1,C22&lt;4.5,C28&gt;=1.5,C24&lt;2),0.324,IF(AND(C23&gt;=1,C23&lt;6,C14&lt;6,C22&lt;0.25,C24&gt;=8),0.359,IF(AND(C23&gt;=1,C23&lt;6,C14&lt;6,C24&lt;8,C17&gt;=0.75),0.404,IF(AND(C23&gt;=1,C23&lt;6,C14&lt;4.5,C16&gt;=1.5,C24&lt;8,C17&lt;0.75),0.415,IF(AND(C23&gt;=6,C23&lt;33,C26&lt;1,C16&lt;12.5,C25&lt;1),0.424,IF(AND(C23&gt;=6,C23&lt;23,C14&lt;15.5,C26&gt;=1,C22&lt;4.5,C16&lt;5.5,C28&lt;1.5,C25&lt;3,C21&lt;1.5),0.447,IF(AND(C23&gt;=6,C23&lt;23,C14&lt;15.5,C26&gt;=1,C22&lt;4.5,C16&gt;=5.5,C28&lt;1.5,C25&lt;3,C21&gt;=0.25,C17&gt;=0.5),0.451,IF(AND(C23&gt;=6,C23&lt;23,C14&lt;15.5,C26&gt;=1,C22&lt;4.5,C16&lt;1.5,C28&gt;=1.5,C24&gt;=2,C18&gt;=0.25),0.463,IF(AND(C23&gt;=6,C23&lt;33,C26&lt;1,C25&gt;=1,C19&gt;=4.5),0.54,IF(AND(C23&gt;=6,C23&lt;33,C26&gt;=1,C22&gt;=4.5,C16&lt;0.75,C24&gt;=2),0.552,IF(AND(C23&gt;=6,C23&lt;23,C14&lt;15.5,C26&gt;=1,C22&lt;4.5,C16&gt;=1.5,C28&gt;=1.5,C24&gt;=2,C17&lt;0.25),0.56,IF(AND(C23&gt;=6,C23&lt;23,C14&lt;15.5,C26&gt;=1,C22&lt;4.5,C16&lt;1.5,C28&gt;=1.5,C24&gt;=2,C18&lt;0.25),0.59,IF(AND(C23&gt;=6,C23&lt;23,C14&lt;15.5,C26&gt;=1,C22&lt;4.5,C28&lt;1.5,C25&gt;=3,C25&lt;4,C21&lt;2.5),0.615,IF(AND(C23&gt;=33,C23&lt;53,C27&gt;=2,C27&lt;3,C20&gt;=2),0.616,IF(AND(C23&gt;=6,C23&lt;23,C14&lt;15.5,C26&gt;=1,C22&lt;4.5,C16&lt;5.5,C28&lt;1.5,C25&lt;3,C21&gt;=1.5),0.633,IF(AND(C23&gt;=6,C23&lt;33,C26&lt;1,C25&gt;=1,C19&lt;1.8),0.64,IF(AND(C23&gt;=1,C23&lt;6,C14&lt;6,C22&gt;=0.25,C24&gt;=8),0.671,IF(AND(C23&gt;=6,C23&lt;23,C14&lt;15.5,C26&gt;=1,C22&lt;4.5,C16&gt;=5.5,C28&lt;1.5,C25&lt;3,C21&gt;=0.25,C17&lt;0.5),0.721,IF(AND(C23&gt;=23,C23&lt;33,C26&gt;=1,C22&lt;4.5,C27&gt;=1),0.733,IF(AND(C23&lt;6,C14&gt;=6,C14&lt;25),0.744,IF(AND(C23&gt;=6,C23&lt;23,C14&lt;15.5,C26&gt;=1,C22&lt;4.5,C16&gt;=3.5,C28&lt;1.5,C25&gt;=3,C21&gt;=2.5),0.76,IF(AND(C23&gt;=6,C23&lt;23,C14&lt;15.5,C26&gt;=1,C22&lt;4.5,C16&gt;=1.5,C28&gt;=1.5,C24&gt;=2,C17&gt;=0.25),0.77,IF(AND(C23&gt;=6,C23&lt;23,C14&lt;15.5,C26&gt;=1,C22&lt;4.5,C28&lt;1.5,C25&gt;=4,C21&lt;2.5),0.773,IF(AND(C23&gt;=33,C23&lt;53,C27&gt;=3,C20&gt;=2),0.782,IF(AND(C23&gt;=6,C23&lt;33,C26&gt;=1,C22&gt;=4.5,C16&gt;=0.75,C24&gt;=2),0.843,IF(AND(C23&gt;=53,C18&gt;=0.25),0.886,IF(AND(C23&gt;=33,C23&lt;53,C14&lt;0.5,C27&lt;2,C19&lt;6),0.888,IF(AND(C23&gt;=6,C23&lt;23,C14&lt;15.5,C26&gt;=1,C22&lt;4.5,C16&gt;=5.5,C28&lt;1.5,C25&lt;3,C21&lt;0.25),0.921,IF(AND(C23&gt;=6,C23&lt;33,C26&gt;=1,C22&gt;=4.5,C24&lt;2),0.924,IF(AND(C23&gt;=23,C23&lt;33,C26&gt;=1,C22&lt;4.5,C27&lt;1),0.957,IF(AND(C23&gt;=6,C23&lt;23,C14&gt;=15.5,C26&gt;=1,C22&lt;4.5),0.958,IF(AND(C23&gt;=6,C23&lt;23,C14&lt;15.5,C26&gt;=1,C22&lt;4.5,C16&lt;3.5,C28&lt;1.5,C25&gt;=3,C21&gt;=2.5),1.005,IF(AND(C23&gt;=33,C23&lt;53,C27&gt;=2,C20&lt;2),1.009,IF(AND(C23&gt;=33,C23&lt;53,C14&gt;=0.5,C28&gt;=2.5,C27&lt;2,C19&lt;6),1.061,IF(AND(C23&gt;=33,C23&lt;53,C14&gt;=0.5,C28&lt;2.5,C27&lt;2,C19&lt;6,C18&lt;0.5),1.094,IF(AND(C23&gt;=33,C23&lt;53,C27&lt;2,C19&gt;=9.5),1.103,IF(AND(C23&gt;=33,C23&lt;53,C14&gt;=0.5,C28&lt;2.5,C27&lt;2,C19&lt;6,C18&gt;=0.5),1.278,IF(AND(C23&gt;=53,C21&gt;=3,C18&lt;0.25),1.367,IF(AND(C23&gt;=33,C23&lt;53,C27&lt;2,C19&gt;=6,C19&lt;9.5),1.571,IF(AND(C23&gt;=53,C21&lt;3,C18&lt;0.25),1.571,"")))))))))))))))))))))))))))))))))))))))))))))))</f>
        <v>0.92400000000000004</v>
      </c>
      <c r="D83" s="13">
        <f t="shared" si="30"/>
        <v>6.6000000000000003E-2</v>
      </c>
      <c r="E83" s="13">
        <f t="shared" si="30"/>
        <v>6.6000000000000003E-2</v>
      </c>
      <c r="F83" s="13">
        <f t="shared" si="30"/>
        <v>6.6000000000000003E-2</v>
      </c>
      <c r="G83" s="13">
        <f t="shared" si="30"/>
        <v>6.6000000000000003E-2</v>
      </c>
      <c r="H83" s="13">
        <f t="shared" si="30"/>
        <v>6.6000000000000003E-2</v>
      </c>
      <c r="I83" s="13">
        <f t="shared" si="30"/>
        <v>6.6000000000000003E-2</v>
      </c>
      <c r="J83" s="13">
        <f t="shared" si="30"/>
        <v>6.6000000000000003E-2</v>
      </c>
      <c r="K83" s="13">
        <f t="shared" si="30"/>
        <v>6.6000000000000003E-2</v>
      </c>
      <c r="L83" s="13">
        <f t="shared" si="30"/>
        <v>6.6000000000000003E-2</v>
      </c>
      <c r="M83" s="13">
        <f t="shared" si="30"/>
        <v>6.6000000000000003E-2</v>
      </c>
      <c r="N83" s="13">
        <f t="shared" si="30"/>
        <v>6.6000000000000003E-2</v>
      </c>
      <c r="O83" s="13">
        <f t="shared" si="30"/>
        <v>6.6000000000000003E-2</v>
      </c>
      <c r="P83" s="13">
        <f t="shared" si="30"/>
        <v>6.6000000000000003E-2</v>
      </c>
      <c r="Q83" s="13">
        <f t="shared" si="30"/>
        <v>6.6000000000000003E-2</v>
      </c>
      <c r="R83" s="13">
        <f t="shared" si="30"/>
        <v>6.6000000000000003E-2</v>
      </c>
      <c r="S83" s="13">
        <f t="shared" si="30"/>
        <v>6.6000000000000003E-2</v>
      </c>
      <c r="T83" s="13">
        <f t="shared" si="30"/>
        <v>6.6000000000000003E-2</v>
      </c>
      <c r="U83" s="13">
        <f t="shared" si="30"/>
        <v>6.6000000000000003E-2</v>
      </c>
      <c r="V83" s="13">
        <f t="shared" si="30"/>
        <v>6.6000000000000003E-2</v>
      </c>
      <c r="W83" s="13">
        <f t="shared" si="30"/>
        <v>6.6000000000000003E-2</v>
      </c>
      <c r="X83" s="13">
        <f t="shared" si="30"/>
        <v>6.6000000000000003E-2</v>
      </c>
      <c r="Y83" s="13">
        <f t="shared" si="30"/>
        <v>6.6000000000000003E-2</v>
      </c>
      <c r="Z83" s="13">
        <f t="shared" si="30"/>
        <v>6.6000000000000003E-2</v>
      </c>
      <c r="AA83" s="13">
        <f t="shared" si="30"/>
        <v>6.6000000000000003E-2</v>
      </c>
      <c r="AB83" s="13">
        <f t="shared" si="30"/>
        <v>6.6000000000000003E-2</v>
      </c>
      <c r="AC83" s="13">
        <f t="shared" si="30"/>
        <v>6.6000000000000003E-2</v>
      </c>
      <c r="AD83" s="13">
        <f t="shared" si="30"/>
        <v>6.6000000000000003E-2</v>
      </c>
      <c r="AE83" s="13">
        <f t="shared" si="30"/>
        <v>6.6000000000000003E-2</v>
      </c>
      <c r="AF83" s="13">
        <f t="shared" si="30"/>
        <v>6.6000000000000003E-2</v>
      </c>
      <c r="AG83" s="13">
        <f t="shared" si="30"/>
        <v>6.6000000000000003E-2</v>
      </c>
      <c r="AH83" s="13">
        <f t="shared" si="30"/>
        <v>6.6000000000000003E-2</v>
      </c>
      <c r="AI83" s="13">
        <f t="shared" si="30"/>
        <v>6.6000000000000003E-2</v>
      </c>
      <c r="AJ83" s="13">
        <f t="shared" si="30"/>
        <v>6.6000000000000003E-2</v>
      </c>
      <c r="AK83" s="13">
        <f t="shared" si="30"/>
        <v>6.6000000000000003E-2</v>
      </c>
      <c r="AL83" s="13">
        <f t="shared" si="30"/>
        <v>6.6000000000000003E-2</v>
      </c>
      <c r="AM83" s="13">
        <f t="shared" si="30"/>
        <v>6.6000000000000003E-2</v>
      </c>
      <c r="AN83" s="13">
        <f t="shared" si="30"/>
        <v>6.6000000000000003E-2</v>
      </c>
      <c r="AO83" s="13">
        <f t="shared" si="30"/>
        <v>6.6000000000000003E-2</v>
      </c>
      <c r="AP83" s="13">
        <f t="shared" si="30"/>
        <v>6.6000000000000003E-2</v>
      </c>
      <c r="AQ83" s="13">
        <f t="shared" si="30"/>
        <v>6.6000000000000003E-2</v>
      </c>
      <c r="AR83" s="13">
        <f t="shared" si="30"/>
        <v>6.6000000000000003E-2</v>
      </c>
      <c r="AS83" s="13">
        <f t="shared" si="30"/>
        <v>6.6000000000000003E-2</v>
      </c>
      <c r="AT83" s="13">
        <f t="shared" si="30"/>
        <v>6.6000000000000003E-2</v>
      </c>
      <c r="AU83" s="13">
        <f t="shared" si="30"/>
        <v>6.6000000000000003E-2</v>
      </c>
      <c r="AV83" s="13">
        <f t="shared" si="30"/>
        <v>6.6000000000000003E-2</v>
      </c>
      <c r="AW83" s="13">
        <f t="shared" si="30"/>
        <v>6.6000000000000003E-2</v>
      </c>
      <c r="AX83" s="13">
        <f t="shared" si="30"/>
        <v>6.6000000000000003E-2</v>
      </c>
    </row>
    <row r="84" spans="1:50" x14ac:dyDescent="0.35">
      <c r="A84" s="2" t="s">
        <v>6</v>
      </c>
      <c r="B84" s="13">
        <f>AVERAGE(B54:B83)</f>
        <v>0.79116666666666657</v>
      </c>
      <c r="C84" s="13">
        <f t="shared" ref="C84:AX84" si="31">AVERAGE(C54:C83)</f>
        <v>0.93309999999999982</v>
      </c>
      <c r="D84" s="13">
        <f t="shared" si="31"/>
        <v>8.9933333333333337E-2</v>
      </c>
      <c r="E84" s="13">
        <f t="shared" si="31"/>
        <v>8.9933333333333337E-2</v>
      </c>
      <c r="F84" s="13">
        <f t="shared" si="31"/>
        <v>8.9933333333333337E-2</v>
      </c>
      <c r="G84" s="13">
        <f t="shared" si="31"/>
        <v>8.9933333333333337E-2</v>
      </c>
      <c r="H84" s="13">
        <f t="shared" si="31"/>
        <v>8.9933333333333337E-2</v>
      </c>
      <c r="I84" s="13">
        <f t="shared" si="31"/>
        <v>8.9933333333333337E-2</v>
      </c>
      <c r="J84" s="13">
        <f t="shared" si="31"/>
        <v>8.9933333333333337E-2</v>
      </c>
      <c r="K84" s="13">
        <f t="shared" si="31"/>
        <v>8.9933333333333337E-2</v>
      </c>
      <c r="L84" s="13">
        <f t="shared" si="31"/>
        <v>8.9933333333333337E-2</v>
      </c>
      <c r="M84" s="13">
        <f t="shared" si="31"/>
        <v>8.9933333333333337E-2</v>
      </c>
      <c r="N84" s="13">
        <f t="shared" si="31"/>
        <v>8.9933333333333337E-2</v>
      </c>
      <c r="O84" s="13">
        <f t="shared" si="31"/>
        <v>8.9933333333333337E-2</v>
      </c>
      <c r="P84" s="13">
        <f t="shared" si="31"/>
        <v>8.9933333333333337E-2</v>
      </c>
      <c r="Q84" s="13">
        <f t="shared" si="31"/>
        <v>8.9933333333333337E-2</v>
      </c>
      <c r="R84" s="13">
        <f t="shared" si="31"/>
        <v>8.9933333333333337E-2</v>
      </c>
      <c r="S84" s="13">
        <f t="shared" si="31"/>
        <v>8.9933333333333337E-2</v>
      </c>
      <c r="T84" s="13">
        <f t="shared" si="31"/>
        <v>8.9933333333333337E-2</v>
      </c>
      <c r="U84" s="13">
        <f t="shared" si="31"/>
        <v>8.9933333333333337E-2</v>
      </c>
      <c r="V84" s="13">
        <f t="shared" si="31"/>
        <v>8.9933333333333337E-2</v>
      </c>
      <c r="W84" s="13">
        <f t="shared" si="31"/>
        <v>8.9933333333333337E-2</v>
      </c>
      <c r="X84" s="13">
        <f t="shared" si="31"/>
        <v>8.9933333333333337E-2</v>
      </c>
      <c r="Y84" s="13">
        <f t="shared" si="31"/>
        <v>8.9933333333333337E-2</v>
      </c>
      <c r="Z84" s="13">
        <f t="shared" si="31"/>
        <v>8.9933333333333337E-2</v>
      </c>
      <c r="AA84" s="13">
        <f t="shared" si="31"/>
        <v>8.9933333333333337E-2</v>
      </c>
      <c r="AB84" s="13">
        <f t="shared" si="31"/>
        <v>8.9933333333333337E-2</v>
      </c>
      <c r="AC84" s="13">
        <f t="shared" si="31"/>
        <v>8.9933333333333337E-2</v>
      </c>
      <c r="AD84" s="13">
        <f t="shared" si="31"/>
        <v>8.9933333333333337E-2</v>
      </c>
      <c r="AE84" s="13">
        <f t="shared" si="31"/>
        <v>8.9933333333333337E-2</v>
      </c>
      <c r="AF84" s="13">
        <f t="shared" si="31"/>
        <v>8.9933333333333337E-2</v>
      </c>
      <c r="AG84" s="13">
        <f t="shared" si="31"/>
        <v>8.9933333333333337E-2</v>
      </c>
      <c r="AH84" s="13">
        <f t="shared" si="31"/>
        <v>8.9933333333333337E-2</v>
      </c>
      <c r="AI84" s="13">
        <f t="shared" si="31"/>
        <v>8.9933333333333337E-2</v>
      </c>
      <c r="AJ84" s="13">
        <f t="shared" si="31"/>
        <v>8.9933333333333337E-2</v>
      </c>
      <c r="AK84" s="13">
        <f t="shared" si="31"/>
        <v>8.9933333333333337E-2</v>
      </c>
      <c r="AL84" s="13">
        <f t="shared" si="31"/>
        <v>8.9933333333333337E-2</v>
      </c>
      <c r="AM84" s="13">
        <f t="shared" si="31"/>
        <v>8.9933333333333337E-2</v>
      </c>
      <c r="AN84" s="13">
        <f t="shared" si="31"/>
        <v>8.9933333333333337E-2</v>
      </c>
      <c r="AO84" s="13">
        <f t="shared" si="31"/>
        <v>8.9933333333333337E-2</v>
      </c>
      <c r="AP84" s="13">
        <f t="shared" si="31"/>
        <v>8.9933333333333337E-2</v>
      </c>
      <c r="AQ84" s="13">
        <f t="shared" si="31"/>
        <v>8.9933333333333337E-2</v>
      </c>
      <c r="AR84" s="13">
        <f t="shared" si="31"/>
        <v>8.9933333333333337E-2</v>
      </c>
      <c r="AS84" s="13">
        <f t="shared" si="31"/>
        <v>8.9933333333333337E-2</v>
      </c>
      <c r="AT84" s="13">
        <f t="shared" si="31"/>
        <v>8.9933333333333337E-2</v>
      </c>
      <c r="AU84" s="13">
        <f t="shared" si="31"/>
        <v>8.9933333333333337E-2</v>
      </c>
      <c r="AV84" s="13">
        <f t="shared" si="31"/>
        <v>8.9933333333333337E-2</v>
      </c>
      <c r="AW84" s="13">
        <f t="shared" si="31"/>
        <v>8.9933333333333337E-2</v>
      </c>
      <c r="AX84" s="13">
        <f t="shared" si="31"/>
        <v>8.9933333333333337E-2</v>
      </c>
    </row>
    <row r="85" spans="1:50" x14ac:dyDescent="0.35">
      <c r="A85" s="2" t="s">
        <v>8</v>
      </c>
      <c r="B85" s="13">
        <f>MEDIAN(B54:B83)</f>
        <v>0.76750000000000007</v>
      </c>
      <c r="C85" s="13">
        <f t="shared" ref="C85:AX85" si="32">MEDIAN(C54:C83)</f>
        <v>0.95499999999999996</v>
      </c>
      <c r="D85" s="13">
        <f t="shared" si="32"/>
        <v>6.5000000000000002E-2</v>
      </c>
      <c r="E85" s="13">
        <f t="shared" si="32"/>
        <v>6.5000000000000002E-2</v>
      </c>
      <c r="F85" s="13">
        <f t="shared" si="32"/>
        <v>6.5000000000000002E-2</v>
      </c>
      <c r="G85" s="13">
        <f t="shared" si="32"/>
        <v>6.5000000000000002E-2</v>
      </c>
      <c r="H85" s="13">
        <f t="shared" si="32"/>
        <v>6.5000000000000002E-2</v>
      </c>
      <c r="I85" s="13">
        <f t="shared" si="32"/>
        <v>6.5000000000000002E-2</v>
      </c>
      <c r="J85" s="13">
        <f t="shared" si="32"/>
        <v>6.5000000000000002E-2</v>
      </c>
      <c r="K85" s="13">
        <f t="shared" si="32"/>
        <v>6.5000000000000002E-2</v>
      </c>
      <c r="L85" s="13">
        <f t="shared" si="32"/>
        <v>6.5000000000000002E-2</v>
      </c>
      <c r="M85" s="13">
        <f t="shared" si="32"/>
        <v>6.5000000000000002E-2</v>
      </c>
      <c r="N85" s="13">
        <f t="shared" si="32"/>
        <v>6.5000000000000002E-2</v>
      </c>
      <c r="O85" s="13">
        <f t="shared" si="32"/>
        <v>6.5000000000000002E-2</v>
      </c>
      <c r="P85" s="13">
        <f t="shared" si="32"/>
        <v>6.5000000000000002E-2</v>
      </c>
      <c r="Q85" s="13">
        <f t="shared" si="32"/>
        <v>6.5000000000000002E-2</v>
      </c>
      <c r="R85" s="13">
        <f t="shared" si="32"/>
        <v>6.5000000000000002E-2</v>
      </c>
      <c r="S85" s="13">
        <f t="shared" si="32"/>
        <v>6.5000000000000002E-2</v>
      </c>
      <c r="T85" s="13">
        <f t="shared" si="32"/>
        <v>6.5000000000000002E-2</v>
      </c>
      <c r="U85" s="13">
        <f t="shared" si="32"/>
        <v>6.5000000000000002E-2</v>
      </c>
      <c r="V85" s="13">
        <f t="shared" si="32"/>
        <v>6.5000000000000002E-2</v>
      </c>
      <c r="W85" s="13">
        <f t="shared" si="32"/>
        <v>6.5000000000000002E-2</v>
      </c>
      <c r="X85" s="13">
        <f t="shared" si="32"/>
        <v>6.5000000000000002E-2</v>
      </c>
      <c r="Y85" s="13">
        <f t="shared" si="32"/>
        <v>6.5000000000000002E-2</v>
      </c>
      <c r="Z85" s="13">
        <f t="shared" si="32"/>
        <v>6.5000000000000002E-2</v>
      </c>
      <c r="AA85" s="13">
        <f t="shared" si="32"/>
        <v>6.5000000000000002E-2</v>
      </c>
      <c r="AB85" s="13">
        <f t="shared" si="32"/>
        <v>6.5000000000000002E-2</v>
      </c>
      <c r="AC85" s="13">
        <f t="shared" si="32"/>
        <v>6.5000000000000002E-2</v>
      </c>
      <c r="AD85" s="13">
        <f t="shared" si="32"/>
        <v>6.5000000000000002E-2</v>
      </c>
      <c r="AE85" s="13">
        <f t="shared" si="32"/>
        <v>6.5000000000000002E-2</v>
      </c>
      <c r="AF85" s="13">
        <f t="shared" si="32"/>
        <v>6.5000000000000002E-2</v>
      </c>
      <c r="AG85" s="13">
        <f t="shared" si="32"/>
        <v>6.5000000000000002E-2</v>
      </c>
      <c r="AH85" s="13">
        <f t="shared" si="32"/>
        <v>6.5000000000000002E-2</v>
      </c>
      <c r="AI85" s="13">
        <f t="shared" si="32"/>
        <v>6.5000000000000002E-2</v>
      </c>
      <c r="AJ85" s="13">
        <f t="shared" si="32"/>
        <v>6.5000000000000002E-2</v>
      </c>
      <c r="AK85" s="13">
        <f t="shared" si="32"/>
        <v>6.5000000000000002E-2</v>
      </c>
      <c r="AL85" s="13">
        <f t="shared" si="32"/>
        <v>6.5000000000000002E-2</v>
      </c>
      <c r="AM85" s="13">
        <f t="shared" si="32"/>
        <v>6.5000000000000002E-2</v>
      </c>
      <c r="AN85" s="13">
        <f t="shared" si="32"/>
        <v>6.5000000000000002E-2</v>
      </c>
      <c r="AO85" s="13">
        <f t="shared" si="32"/>
        <v>6.5000000000000002E-2</v>
      </c>
      <c r="AP85" s="13">
        <f t="shared" si="32"/>
        <v>6.5000000000000002E-2</v>
      </c>
      <c r="AQ85" s="13">
        <f t="shared" si="32"/>
        <v>6.5000000000000002E-2</v>
      </c>
      <c r="AR85" s="13">
        <f t="shared" si="32"/>
        <v>6.5000000000000002E-2</v>
      </c>
      <c r="AS85" s="13">
        <f t="shared" si="32"/>
        <v>6.5000000000000002E-2</v>
      </c>
      <c r="AT85" s="13">
        <f t="shared" si="32"/>
        <v>6.5000000000000002E-2</v>
      </c>
      <c r="AU85" s="13">
        <f t="shared" si="32"/>
        <v>6.5000000000000002E-2</v>
      </c>
      <c r="AV85" s="13">
        <f t="shared" si="32"/>
        <v>6.5000000000000002E-2</v>
      </c>
      <c r="AW85" s="13">
        <f t="shared" si="32"/>
        <v>6.5000000000000002E-2</v>
      </c>
      <c r="AX85" s="13">
        <f t="shared" si="32"/>
        <v>6.5000000000000002E-2</v>
      </c>
    </row>
    <row r="86" spans="1:50" x14ac:dyDescent="0.35">
      <c r="A86" s="2" t="s">
        <v>62</v>
      </c>
      <c r="B86" s="13">
        <f>100*(SIN(B84))^2</f>
        <v>50.576837530301646</v>
      </c>
      <c r="C86" s="13">
        <f t="shared" ref="C86:AX86" si="33">100*(SIN(C84))^2</f>
        <v>64.55630309061327</v>
      </c>
      <c r="D86" s="13">
        <f t="shared" si="33"/>
        <v>0.80662226737182297</v>
      </c>
      <c r="E86" s="13">
        <f t="shared" si="33"/>
        <v>0.80662226737182297</v>
      </c>
      <c r="F86" s="13">
        <f t="shared" si="33"/>
        <v>0.80662226737182297</v>
      </c>
      <c r="G86" s="13">
        <f t="shared" si="33"/>
        <v>0.80662226737182297</v>
      </c>
      <c r="H86" s="13">
        <f t="shared" si="33"/>
        <v>0.80662226737182297</v>
      </c>
      <c r="I86" s="13">
        <f t="shared" si="33"/>
        <v>0.80662226737182297</v>
      </c>
      <c r="J86" s="13">
        <f t="shared" si="33"/>
        <v>0.80662226737182297</v>
      </c>
      <c r="K86" s="13">
        <f t="shared" si="33"/>
        <v>0.80662226737182297</v>
      </c>
      <c r="L86" s="13">
        <f t="shared" si="33"/>
        <v>0.80662226737182297</v>
      </c>
      <c r="M86" s="13">
        <f t="shared" si="33"/>
        <v>0.80662226737182297</v>
      </c>
      <c r="N86" s="13">
        <f t="shared" si="33"/>
        <v>0.80662226737182297</v>
      </c>
      <c r="O86" s="13">
        <f t="shared" si="33"/>
        <v>0.80662226737182297</v>
      </c>
      <c r="P86" s="13">
        <f t="shared" si="33"/>
        <v>0.80662226737182297</v>
      </c>
      <c r="Q86" s="13">
        <f t="shared" si="33"/>
        <v>0.80662226737182297</v>
      </c>
      <c r="R86" s="13">
        <f t="shared" si="33"/>
        <v>0.80662226737182297</v>
      </c>
      <c r="S86" s="13">
        <f t="shared" si="33"/>
        <v>0.80662226737182297</v>
      </c>
      <c r="T86" s="13">
        <f t="shared" si="33"/>
        <v>0.80662226737182297</v>
      </c>
      <c r="U86" s="13">
        <f t="shared" si="33"/>
        <v>0.80662226737182297</v>
      </c>
      <c r="V86" s="13">
        <f t="shared" si="33"/>
        <v>0.80662226737182297</v>
      </c>
      <c r="W86" s="13">
        <f t="shared" si="33"/>
        <v>0.80662226737182297</v>
      </c>
      <c r="X86" s="13">
        <f t="shared" si="33"/>
        <v>0.80662226737182297</v>
      </c>
      <c r="Y86" s="13">
        <f t="shared" si="33"/>
        <v>0.80662226737182297</v>
      </c>
      <c r="Z86" s="13">
        <f t="shared" si="33"/>
        <v>0.80662226737182297</v>
      </c>
      <c r="AA86" s="13">
        <f t="shared" si="33"/>
        <v>0.80662226737182297</v>
      </c>
      <c r="AB86" s="13">
        <f t="shared" si="33"/>
        <v>0.80662226737182297</v>
      </c>
      <c r="AC86" s="13">
        <f t="shared" si="33"/>
        <v>0.80662226737182297</v>
      </c>
      <c r="AD86" s="13">
        <f t="shared" si="33"/>
        <v>0.80662226737182297</v>
      </c>
      <c r="AE86" s="13">
        <f t="shared" si="33"/>
        <v>0.80662226737182297</v>
      </c>
      <c r="AF86" s="13">
        <f t="shared" si="33"/>
        <v>0.80662226737182297</v>
      </c>
      <c r="AG86" s="13">
        <f t="shared" si="33"/>
        <v>0.80662226737182297</v>
      </c>
      <c r="AH86" s="13">
        <f t="shared" si="33"/>
        <v>0.80662226737182297</v>
      </c>
      <c r="AI86" s="13">
        <f t="shared" si="33"/>
        <v>0.80662226737182297</v>
      </c>
      <c r="AJ86" s="13">
        <f t="shared" si="33"/>
        <v>0.80662226737182297</v>
      </c>
      <c r="AK86" s="13">
        <f t="shared" si="33"/>
        <v>0.80662226737182297</v>
      </c>
      <c r="AL86" s="13">
        <f t="shared" si="33"/>
        <v>0.80662226737182297</v>
      </c>
      <c r="AM86" s="13">
        <f t="shared" si="33"/>
        <v>0.80662226737182297</v>
      </c>
      <c r="AN86" s="13">
        <f t="shared" si="33"/>
        <v>0.80662226737182297</v>
      </c>
      <c r="AO86" s="13">
        <f t="shared" si="33"/>
        <v>0.80662226737182297</v>
      </c>
      <c r="AP86" s="13">
        <f t="shared" si="33"/>
        <v>0.80662226737182297</v>
      </c>
      <c r="AQ86" s="13">
        <f t="shared" si="33"/>
        <v>0.80662226737182297</v>
      </c>
      <c r="AR86" s="13">
        <f t="shared" si="33"/>
        <v>0.80662226737182297</v>
      </c>
      <c r="AS86" s="13">
        <f t="shared" si="33"/>
        <v>0.80662226737182297</v>
      </c>
      <c r="AT86" s="13">
        <f t="shared" si="33"/>
        <v>0.80662226737182297</v>
      </c>
      <c r="AU86" s="13">
        <f t="shared" si="33"/>
        <v>0.80662226737182297</v>
      </c>
      <c r="AV86" s="13">
        <f t="shared" si="33"/>
        <v>0.80662226737182297</v>
      </c>
      <c r="AW86" s="13">
        <f t="shared" si="33"/>
        <v>0.80662226737182297</v>
      </c>
      <c r="AX86" s="13">
        <f t="shared" si="33"/>
        <v>0.80662226737182297</v>
      </c>
    </row>
    <row r="87" spans="1:50" x14ac:dyDescent="0.35">
      <c r="A87" s="2" t="s">
        <v>63</v>
      </c>
      <c r="B87" s="13">
        <f>100*(SIN(B85))^2</f>
        <v>48.210565874018599</v>
      </c>
      <c r="C87" s="13">
        <f t="shared" ref="C87:AX87" si="34">100*(SIN(C85))^2</f>
        <v>66.636812284042264</v>
      </c>
      <c r="D87" s="13">
        <f t="shared" si="34"/>
        <v>0.42190531426059802</v>
      </c>
      <c r="E87" s="13">
        <f t="shared" si="34"/>
        <v>0.42190531426059802</v>
      </c>
      <c r="F87" s="13">
        <f t="shared" si="34"/>
        <v>0.42190531426059802</v>
      </c>
      <c r="G87" s="13">
        <f t="shared" si="34"/>
        <v>0.42190531426059802</v>
      </c>
      <c r="H87" s="13">
        <f t="shared" si="34"/>
        <v>0.42190531426059802</v>
      </c>
      <c r="I87" s="13">
        <f t="shared" si="34"/>
        <v>0.42190531426059802</v>
      </c>
      <c r="J87" s="13">
        <f t="shared" si="34"/>
        <v>0.42190531426059802</v>
      </c>
      <c r="K87" s="13">
        <f t="shared" si="34"/>
        <v>0.42190531426059802</v>
      </c>
      <c r="L87" s="13">
        <f t="shared" si="34"/>
        <v>0.42190531426059802</v>
      </c>
      <c r="M87" s="13">
        <f t="shared" si="34"/>
        <v>0.42190531426059802</v>
      </c>
      <c r="N87" s="13">
        <f t="shared" si="34"/>
        <v>0.42190531426059802</v>
      </c>
      <c r="O87" s="13">
        <f t="shared" si="34"/>
        <v>0.42190531426059802</v>
      </c>
      <c r="P87" s="13">
        <f t="shared" si="34"/>
        <v>0.42190531426059802</v>
      </c>
      <c r="Q87" s="13">
        <f t="shared" si="34"/>
        <v>0.42190531426059802</v>
      </c>
      <c r="R87" s="13">
        <f t="shared" si="34"/>
        <v>0.42190531426059802</v>
      </c>
      <c r="S87" s="13">
        <f t="shared" si="34"/>
        <v>0.42190531426059802</v>
      </c>
      <c r="T87" s="13">
        <f t="shared" si="34"/>
        <v>0.42190531426059802</v>
      </c>
      <c r="U87" s="13">
        <f t="shared" si="34"/>
        <v>0.42190531426059802</v>
      </c>
      <c r="V87" s="13">
        <f t="shared" si="34"/>
        <v>0.42190531426059802</v>
      </c>
      <c r="W87" s="13">
        <f t="shared" si="34"/>
        <v>0.42190531426059802</v>
      </c>
      <c r="X87" s="13">
        <f t="shared" si="34"/>
        <v>0.42190531426059802</v>
      </c>
      <c r="Y87" s="13">
        <f t="shared" si="34"/>
        <v>0.42190531426059802</v>
      </c>
      <c r="Z87" s="13">
        <f t="shared" si="34"/>
        <v>0.42190531426059802</v>
      </c>
      <c r="AA87" s="13">
        <f t="shared" si="34"/>
        <v>0.42190531426059802</v>
      </c>
      <c r="AB87" s="13">
        <f t="shared" si="34"/>
        <v>0.42190531426059802</v>
      </c>
      <c r="AC87" s="13">
        <f t="shared" si="34"/>
        <v>0.42190531426059802</v>
      </c>
      <c r="AD87" s="13">
        <f t="shared" si="34"/>
        <v>0.42190531426059802</v>
      </c>
      <c r="AE87" s="13">
        <f t="shared" si="34"/>
        <v>0.42190531426059802</v>
      </c>
      <c r="AF87" s="13">
        <f t="shared" si="34"/>
        <v>0.42190531426059802</v>
      </c>
      <c r="AG87" s="13">
        <f t="shared" si="34"/>
        <v>0.42190531426059802</v>
      </c>
      <c r="AH87" s="13">
        <f t="shared" si="34"/>
        <v>0.42190531426059802</v>
      </c>
      <c r="AI87" s="13">
        <f t="shared" si="34"/>
        <v>0.42190531426059802</v>
      </c>
      <c r="AJ87" s="13">
        <f t="shared" si="34"/>
        <v>0.42190531426059802</v>
      </c>
      <c r="AK87" s="13">
        <f t="shared" si="34"/>
        <v>0.42190531426059802</v>
      </c>
      <c r="AL87" s="13">
        <f t="shared" si="34"/>
        <v>0.42190531426059802</v>
      </c>
      <c r="AM87" s="13">
        <f t="shared" si="34"/>
        <v>0.42190531426059802</v>
      </c>
      <c r="AN87" s="13">
        <f t="shared" si="34"/>
        <v>0.42190531426059802</v>
      </c>
      <c r="AO87" s="13">
        <f t="shared" si="34"/>
        <v>0.42190531426059802</v>
      </c>
      <c r="AP87" s="13">
        <f t="shared" si="34"/>
        <v>0.42190531426059802</v>
      </c>
      <c r="AQ87" s="13">
        <f t="shared" si="34"/>
        <v>0.42190531426059802</v>
      </c>
      <c r="AR87" s="13">
        <f t="shared" si="34"/>
        <v>0.42190531426059802</v>
      </c>
      <c r="AS87" s="13">
        <f t="shared" si="34"/>
        <v>0.42190531426059802</v>
      </c>
      <c r="AT87" s="13">
        <f t="shared" si="34"/>
        <v>0.42190531426059802</v>
      </c>
      <c r="AU87" s="13">
        <f t="shared" si="34"/>
        <v>0.42190531426059802</v>
      </c>
      <c r="AV87" s="13">
        <f t="shared" si="34"/>
        <v>0.42190531426059802</v>
      </c>
      <c r="AW87" s="13">
        <f t="shared" si="34"/>
        <v>0.42190531426059802</v>
      </c>
      <c r="AX87" s="13">
        <f t="shared" si="34"/>
        <v>0.42190531426059802</v>
      </c>
    </row>
  </sheetData>
  <pageMargins left="0.7" right="0.7" top="0.75" bottom="0.75" header="0.3" footer="0.3"/>
  <pageSetup paperSize="9" orientation="portrait" r:id="rId1"/>
  <headerFooter>
    <oddFooter>&amp;C&amp;1#&amp;"Calibri"&amp;12&amp;K000000OFFICIAL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BCF</vt:lpstr>
      <vt:lpstr>HMS</vt:lpstr>
      <vt:lpstr>MDS</vt:lpstr>
      <vt:lpstr>DRS</vt:lpstr>
      <vt:lpstr>EAD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Sinclair</dc:creator>
  <cp:lastModifiedBy>Steve J Sinclair (DEECA)</cp:lastModifiedBy>
  <dcterms:created xsi:type="dcterms:W3CDTF">2018-02-01T22:03:17Z</dcterms:created>
  <dcterms:modified xsi:type="dcterms:W3CDTF">2023-06-26T23:50:20Z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57e2ab-f512-40e2-9c9a-c64247360765_Enabled">
    <vt:lpwstr>true</vt:lpwstr>
  </property>
  <property fmtid="{D5CDD505-2E9C-101B-9397-08002B2CF9AE}" pid="3" name="MSIP_Label_4257e2ab-f512-40e2-9c9a-c64247360765_SetDate">
    <vt:lpwstr>2023-06-26T23:50:19Z</vt:lpwstr>
  </property>
  <property fmtid="{D5CDD505-2E9C-101B-9397-08002B2CF9AE}" pid="4" name="MSIP_Label_4257e2ab-f512-40e2-9c9a-c64247360765_Method">
    <vt:lpwstr>Privileged</vt:lpwstr>
  </property>
  <property fmtid="{D5CDD505-2E9C-101B-9397-08002B2CF9AE}" pid="5" name="MSIP_Label_4257e2ab-f512-40e2-9c9a-c64247360765_Name">
    <vt:lpwstr>OFFICIAL</vt:lpwstr>
  </property>
  <property fmtid="{D5CDD505-2E9C-101B-9397-08002B2CF9AE}" pid="6" name="MSIP_Label_4257e2ab-f512-40e2-9c9a-c64247360765_SiteId">
    <vt:lpwstr>e8bdd6f7-fc18-4e48-a554-7f547927223b</vt:lpwstr>
  </property>
  <property fmtid="{D5CDD505-2E9C-101B-9397-08002B2CF9AE}" pid="7" name="MSIP_Label_4257e2ab-f512-40e2-9c9a-c64247360765_ActionId">
    <vt:lpwstr>cc43b107-e340-4959-85f2-23ef745a16d8</vt:lpwstr>
  </property>
  <property fmtid="{D5CDD505-2E9C-101B-9397-08002B2CF9AE}" pid="8" name="MSIP_Label_4257e2ab-f512-40e2-9c9a-c64247360765_ContentBits">
    <vt:lpwstr>2</vt:lpwstr>
  </property>
</Properties>
</file>